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0083976\Downloads\"/>
    </mc:Choice>
  </mc:AlternateContent>
  <xr:revisionPtr revIDLastSave="0" documentId="8_{4CC726AD-E1EA-4FC4-A61D-78F84390F5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ppendix_C_Detailed" sheetId="1" r:id="rId1"/>
    <sheet name="Appendix_C_Summary" sheetId="3" r:id="rId2"/>
  </sheets>
  <definedNames>
    <definedName name="OLE_LINK2" localSheetId="0">Appendix_C_Detailed!$B$76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8" i="1" l="1"/>
  <c r="AB58" i="1" s="1"/>
  <c r="AA57" i="1"/>
  <c r="AB57" i="1" s="1"/>
  <c r="AA56" i="1"/>
  <c r="AB56" i="1" s="1"/>
  <c r="AA55" i="1"/>
  <c r="AB55" i="1" s="1"/>
  <c r="AA54" i="1"/>
  <c r="AA53" i="1"/>
  <c r="AA80" i="1"/>
  <c r="AB80" i="1" s="1"/>
  <c r="AA79" i="1"/>
  <c r="AA77" i="1"/>
  <c r="AB77" i="1" s="1"/>
  <c r="AA76" i="1"/>
  <c r="AA74" i="1"/>
  <c r="AB74" i="1" s="1"/>
  <c r="AA73" i="1"/>
  <c r="AA67" i="1"/>
  <c r="AB67" i="1" s="1"/>
  <c r="AA66" i="1"/>
  <c r="AA39" i="1"/>
  <c r="AB39" i="1" s="1"/>
  <c r="AA38" i="1"/>
  <c r="AA29" i="1"/>
  <c r="AB29" i="1" s="1"/>
  <c r="AA28" i="1"/>
  <c r="AA32" i="1"/>
  <c r="AB32" i="1" s="1"/>
  <c r="AA31" i="1"/>
  <c r="AA72" i="1"/>
  <c r="AB72" i="1" s="1"/>
  <c r="AA71" i="1"/>
  <c r="AB71" i="1" s="1"/>
  <c r="AA70" i="1"/>
  <c r="AB70" i="1" s="1"/>
  <c r="AA69" i="1"/>
  <c r="AA62" i="1"/>
  <c r="AB62" i="1" s="1"/>
  <c r="AA61" i="1"/>
  <c r="AB61" i="1" s="1"/>
  <c r="AA60" i="1"/>
  <c r="AB60" i="1" s="1"/>
  <c r="AA59" i="1"/>
  <c r="AA44" i="1"/>
  <c r="AB44" i="1" s="1"/>
  <c r="AA43" i="1"/>
  <c r="AB43" i="1" s="1"/>
  <c r="AA42" i="1"/>
  <c r="AB42" i="1" s="1"/>
  <c r="AA41" i="1"/>
  <c r="AA27" i="1"/>
  <c r="AB27" i="1" s="1"/>
  <c r="AA26" i="1"/>
  <c r="AB26" i="1" s="1"/>
  <c r="AA25" i="1"/>
  <c r="AB25" i="1" s="1"/>
  <c r="AA24" i="1"/>
  <c r="AA23" i="1"/>
  <c r="AB23" i="1" s="1"/>
  <c r="AA22" i="1"/>
  <c r="AB22" i="1" s="1"/>
  <c r="AA21" i="1"/>
  <c r="AB21" i="1" s="1"/>
  <c r="AA20" i="1"/>
  <c r="AA16" i="1"/>
  <c r="AB16" i="1" s="1"/>
  <c r="AA15" i="1"/>
  <c r="AB15" i="1" s="1"/>
  <c r="AA14" i="1"/>
  <c r="AB14" i="1" s="1"/>
  <c r="AA13" i="1"/>
  <c r="AB13" i="1" s="1"/>
  <c r="AA12" i="1"/>
  <c r="AB12" i="1" s="1"/>
  <c r="AA11" i="1"/>
  <c r="AB11" i="1" s="1"/>
  <c r="AA10" i="1"/>
  <c r="AB10" i="1" s="1"/>
  <c r="AA9" i="1"/>
  <c r="AB9" i="1" s="1"/>
  <c r="AB7" i="1"/>
  <c r="AA19" i="1"/>
  <c r="AA18" i="1"/>
  <c r="AB18" i="1" s="1"/>
  <c r="AA8" i="1"/>
  <c r="AB8" i="1" s="1"/>
  <c r="AA7" i="1"/>
  <c r="AA6" i="1"/>
  <c r="AB6" i="1" s="1"/>
  <c r="AA5" i="1"/>
  <c r="AB5" i="1" s="1"/>
  <c r="AA17" i="1"/>
  <c r="AB17" i="1" s="1"/>
  <c r="AA52" i="1"/>
  <c r="AB52" i="1" s="1"/>
  <c r="AA51" i="1"/>
  <c r="AB51" i="1" s="1"/>
  <c r="AA50" i="1"/>
  <c r="AB50" i="1" s="1"/>
  <c r="AA49" i="1"/>
  <c r="AB49" i="1" s="1"/>
  <c r="AA48" i="1"/>
  <c r="AB48" i="1" s="1"/>
  <c r="AA47" i="1"/>
  <c r="AB47" i="1" s="1"/>
  <c r="AA46" i="1"/>
  <c r="AB46" i="1" s="1"/>
  <c r="AA63" i="1"/>
  <c r="AB63" i="1" s="1"/>
  <c r="AA35" i="1"/>
  <c r="AB35" i="1" s="1"/>
  <c r="AA64" i="1"/>
  <c r="AB64" i="1" s="1"/>
  <c r="AA36" i="1"/>
  <c r="AB36" i="1" s="1"/>
  <c r="AB54" i="1" l="1"/>
  <c r="AA81" i="1"/>
  <c r="AB81" i="1" s="1"/>
  <c r="AB79" i="1"/>
  <c r="AA78" i="1"/>
  <c r="AB78" i="1" s="1"/>
  <c r="AB76" i="1"/>
  <c r="AA75" i="1"/>
  <c r="AB75" i="1" s="1"/>
  <c r="AB73" i="1"/>
  <c r="AA68" i="1"/>
  <c r="AB68" i="1" s="1"/>
  <c r="AB66" i="1"/>
  <c r="AA40" i="1"/>
  <c r="AB40" i="1" s="1"/>
  <c r="AB38" i="1"/>
  <c r="AA30" i="1"/>
  <c r="AB30" i="1" s="1"/>
  <c r="AB28" i="1"/>
  <c r="AA33" i="1"/>
  <c r="AB33" i="1" s="1"/>
  <c r="AB31" i="1"/>
  <c r="AB69" i="1"/>
  <c r="AB59" i="1"/>
  <c r="AB41" i="1"/>
  <c r="AB24" i="1"/>
  <c r="AB20" i="1"/>
  <c r="AA65" i="1"/>
  <c r="AB65" i="1" s="1"/>
  <c r="AA37" i="1"/>
  <c r="AB37" i="1" s="1"/>
  <c r="E10" i="3"/>
  <c r="D10" i="3"/>
  <c r="N9" i="3"/>
  <c r="L6" i="3"/>
  <c r="K6" i="3"/>
  <c r="J6" i="3"/>
  <c r="I6" i="3"/>
  <c r="H6" i="3"/>
  <c r="G6" i="3"/>
  <c r="F6" i="3"/>
  <c r="E6" i="3"/>
  <c r="D6" i="3"/>
  <c r="C6" i="3"/>
  <c r="B6" i="3"/>
  <c r="A5" i="3"/>
  <c r="M9" i="3" s="1"/>
  <c r="A4" i="3"/>
  <c r="A9" i="3" s="1"/>
  <c r="A3" i="3"/>
  <c r="M5" i="3" s="1"/>
  <c r="A2" i="3"/>
  <c r="L1" i="3"/>
  <c r="K1" i="3"/>
  <c r="J1" i="3"/>
  <c r="I1" i="3"/>
  <c r="H1" i="3"/>
  <c r="G1" i="3"/>
  <c r="F1" i="3"/>
  <c r="E1" i="3"/>
  <c r="D1" i="3"/>
  <c r="C1" i="3"/>
  <c r="B1" i="3"/>
  <c r="A10" i="3" l="1"/>
  <c r="M3" i="3"/>
  <c r="A8" i="3"/>
  <c r="A7" i="3"/>
  <c r="M7" i="3"/>
  <c r="Y45" i="1"/>
  <c r="Y34" i="1"/>
  <c r="K8" i="3" s="1"/>
  <c r="Y4" i="1"/>
  <c r="K7" i="3" s="1"/>
  <c r="Y82" i="1" l="1"/>
  <c r="K10" i="3" s="1"/>
  <c r="K9" i="3"/>
  <c r="X45" i="1"/>
  <c r="X34" i="1"/>
  <c r="J8" i="3" s="1"/>
  <c r="X4" i="1"/>
  <c r="J7" i="3" s="1"/>
  <c r="X82" i="1" l="1"/>
  <c r="J10" i="3" s="1"/>
  <c r="J9" i="3"/>
  <c r="Z45" i="1"/>
  <c r="L9" i="3" s="1"/>
  <c r="Z34" i="1"/>
  <c r="L8" i="3" s="1"/>
  <c r="Z4" i="1"/>
  <c r="L7" i="3" s="1"/>
  <c r="Z82" i="1" l="1"/>
  <c r="L10" i="3" s="1"/>
  <c r="P45" i="1"/>
  <c r="B9" i="3" s="1"/>
  <c r="Q45" i="1"/>
  <c r="C9" i="3" s="1"/>
  <c r="R45" i="1"/>
  <c r="D9" i="3" s="1"/>
  <c r="S45" i="1"/>
  <c r="E9" i="3" s="1"/>
  <c r="T45" i="1"/>
  <c r="F9" i="3" s="1"/>
  <c r="U45" i="1"/>
  <c r="G9" i="3" s="1"/>
  <c r="V45" i="1"/>
  <c r="P34" i="1"/>
  <c r="B8" i="3" s="1"/>
  <c r="Q34" i="1"/>
  <c r="C8" i="3" s="1"/>
  <c r="R34" i="1"/>
  <c r="D8" i="3" s="1"/>
  <c r="S34" i="1"/>
  <c r="E8" i="3" s="1"/>
  <c r="T34" i="1"/>
  <c r="F8" i="3" s="1"/>
  <c r="U34" i="1"/>
  <c r="G8" i="3" s="1"/>
  <c r="V34" i="1"/>
  <c r="H8" i="3" s="1"/>
  <c r="P4" i="1"/>
  <c r="B7" i="3" s="1"/>
  <c r="Q4" i="1"/>
  <c r="C7" i="3" s="1"/>
  <c r="R4" i="1"/>
  <c r="D7" i="3" s="1"/>
  <c r="S4" i="1"/>
  <c r="E7" i="3" s="1"/>
  <c r="T4" i="1"/>
  <c r="F7" i="3" s="1"/>
  <c r="U4" i="1"/>
  <c r="G7" i="3" s="1"/>
  <c r="V4" i="1"/>
  <c r="H7" i="3" s="1"/>
  <c r="T82" i="1"/>
  <c r="F10" i="3" s="1"/>
  <c r="W45" i="1"/>
  <c r="W34" i="1"/>
  <c r="I8" i="3" s="1"/>
  <c r="W4" i="1"/>
  <c r="I7" i="3" s="1"/>
  <c r="U82" i="1" l="1"/>
  <c r="G10" i="3" s="1"/>
  <c r="V82" i="1"/>
  <c r="H10" i="3" s="1"/>
  <c r="H9" i="3"/>
  <c r="W82" i="1"/>
  <c r="I10" i="3" s="1"/>
  <c r="I9" i="3"/>
  <c r="Q82" i="1"/>
  <c r="C10" i="3" s="1"/>
  <c r="P82" i="1"/>
  <c r="B10" i="3" s="1"/>
  <c r="H4" i="1" l="1"/>
  <c r="E2" i="3" s="1"/>
  <c r="G4" i="1"/>
  <c r="D2" i="3" s="1"/>
  <c r="F4" i="1"/>
  <c r="C2" i="3" s="1"/>
  <c r="I4" i="1"/>
  <c r="F2" i="3" s="1"/>
  <c r="J4" i="1"/>
  <c r="G2" i="3" s="1"/>
  <c r="K4" i="1"/>
  <c r="H2" i="3" s="1"/>
  <c r="L4" i="1"/>
  <c r="I2" i="3" s="1"/>
  <c r="M4" i="1"/>
  <c r="J2" i="3" s="1"/>
  <c r="N4" i="1"/>
  <c r="K2" i="3" s="1"/>
  <c r="O4" i="1"/>
  <c r="L2" i="3" s="1"/>
  <c r="F34" i="1"/>
  <c r="C3" i="3" s="1"/>
  <c r="G34" i="1"/>
  <c r="D3" i="3" s="1"/>
  <c r="H34" i="1"/>
  <c r="E3" i="3" s="1"/>
  <c r="I34" i="1"/>
  <c r="F3" i="3" s="1"/>
  <c r="J34" i="1"/>
  <c r="G3" i="3" s="1"/>
  <c r="K34" i="1"/>
  <c r="H3" i="3" s="1"/>
  <c r="L34" i="1"/>
  <c r="I3" i="3" s="1"/>
  <c r="M34" i="1"/>
  <c r="J3" i="3" s="1"/>
  <c r="N34" i="1"/>
  <c r="K3" i="3" s="1"/>
  <c r="O34" i="1"/>
  <c r="L3" i="3" s="1"/>
  <c r="F45" i="1"/>
  <c r="C4" i="3" s="1"/>
  <c r="G45" i="1"/>
  <c r="D4" i="3" s="1"/>
  <c r="H45" i="1"/>
  <c r="E4" i="3" s="1"/>
  <c r="I45" i="1"/>
  <c r="F4" i="3" s="1"/>
  <c r="J45" i="1"/>
  <c r="G4" i="3" s="1"/>
  <c r="K45" i="1"/>
  <c r="H4" i="3" s="1"/>
  <c r="L45" i="1"/>
  <c r="I4" i="3" s="1"/>
  <c r="M45" i="1"/>
  <c r="J4" i="3" s="1"/>
  <c r="N45" i="1"/>
  <c r="K4" i="3" s="1"/>
  <c r="O45" i="1"/>
  <c r="L4" i="3" s="1"/>
  <c r="E45" i="1"/>
  <c r="B4" i="3" s="1"/>
  <c r="E34" i="1"/>
  <c r="B3" i="3" s="1"/>
  <c r="O5" i="3" l="1"/>
  <c r="O7" i="3"/>
  <c r="F82" i="1"/>
  <c r="C5" i="3" s="1"/>
  <c r="N82" i="1"/>
  <c r="K5" i="3" s="1"/>
  <c r="J82" i="1"/>
  <c r="G5" i="3" s="1"/>
  <c r="O82" i="1"/>
  <c r="L5" i="3" s="1"/>
  <c r="K82" i="1"/>
  <c r="H5" i="3" s="1"/>
  <c r="M82" i="1"/>
  <c r="J5" i="3" s="1"/>
  <c r="I82" i="1"/>
  <c r="F5" i="3" s="1"/>
  <c r="L82" i="1"/>
  <c r="I5" i="3" s="1"/>
  <c r="G82" i="1"/>
  <c r="D5" i="3" s="1"/>
  <c r="H82" i="1"/>
  <c r="E5" i="3" s="1"/>
  <c r="E4" i="1"/>
  <c r="B2" i="3" s="1"/>
  <c r="O3" i="3" s="1"/>
  <c r="E82" i="1" l="1"/>
  <c r="B5" i="3" s="1"/>
  <c r="O9" i="3" s="1"/>
  <c r="AB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Author_1</author>
  </authors>
  <commentList>
    <comment ref="A8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Author_1:</t>
        </r>
        <r>
          <rPr>
            <sz val="9"/>
            <color indexed="81"/>
            <rFont val="Tahoma"/>
            <family val="2"/>
          </rPr>
          <t xml:space="preserve">
ONLY THOSE USEFUL TO SUSTAIN THE ASSESSMENT HERE DONE
</t>
        </r>
      </text>
    </comment>
  </commentList>
</comments>
</file>

<file path=xl/sharedStrings.xml><?xml version="1.0" encoding="utf-8"?>
<sst xmlns="http://schemas.openxmlformats.org/spreadsheetml/2006/main" count="179" uniqueCount="167">
  <si>
    <t>Poor/None representativeness of a morphogenetic system</t>
  </si>
  <si>
    <t>Discrete representativeness of a morphogenetic system</t>
  </si>
  <si>
    <t>Good representativeness of a morphogenetic system</t>
  </si>
  <si>
    <t>Exemplar representativeness of a morphogenetic system</t>
  </si>
  <si>
    <t>Poor/None representativeness of a geological process</t>
  </si>
  <si>
    <t>Discrete representativeness of a geological process</t>
  </si>
  <si>
    <t>Good representativeness of a geological process</t>
  </si>
  <si>
    <t>Exemplar representativeness of a geological process</t>
  </si>
  <si>
    <t>Representativeness without any educational value</t>
  </si>
  <si>
    <t>Representativeness with poor educational value</t>
  </si>
  <si>
    <t>Representativeness with excellent educational value</t>
  </si>
  <si>
    <t>1 lithology, 1 main landform</t>
  </si>
  <si>
    <t>1 lithology, n-landforms</t>
  </si>
  <si>
    <t>n- lithologies, n-landforms</t>
  </si>
  <si>
    <t>Relevant topic for scientific research</t>
  </si>
  <si>
    <t>Without any connection with the biologic element</t>
  </si>
  <si>
    <t>The geo(morpho)logical features condition the ecosystems</t>
  </si>
  <si>
    <t>The geo(morpho)logical features determine the ecosystems</t>
  </si>
  <si>
    <t>Essential geo(morphological) elements are not preserved</t>
  </si>
  <si>
    <t>Essential geo(morpho)logical elements are just preserved</t>
  </si>
  <si>
    <t>Essential geo(morpho)logical elements are intact</t>
  </si>
  <si>
    <t>Frequent also at level of the study area</t>
  </si>
  <si>
    <t>Rare at level of the study area, abundant at national level</t>
  </si>
  <si>
    <t>Rare at national level</t>
  </si>
  <si>
    <t>Any cultural feature in the surroundings</t>
  </si>
  <si>
    <t>Presence of cultural features not correlated with geo(morpho)logical features</t>
  </si>
  <si>
    <t>Presence of cultural features correlated with geo(morpho)logical features</t>
  </si>
  <si>
    <t>Not relevant</t>
  </si>
  <si>
    <t>Strong contrasts in landforms, lithologies and colours</t>
  </si>
  <si>
    <t>Element without exploitation or insertion in an economic area (Not touristic)</t>
  </si>
  <si>
    <t>Element with exploitation or insertion in an economic area (Not touristic)</t>
  </si>
  <si>
    <t>Element inserted in an economic-touristic area</t>
  </si>
  <si>
    <t>Element inserted in an economic-touristic circuit</t>
  </si>
  <si>
    <t>All over the year</t>
  </si>
  <si>
    <t>On foot for numerous group, because difficult access for bus</t>
  </si>
  <si>
    <t>Allowed to means of transportation</t>
  </si>
  <si>
    <t>Allowed to means of transportation, access also to disables</t>
  </si>
  <si>
    <t>Not observable or great difficulties in observing it</t>
  </si>
  <si>
    <t>Just visible or with special tools (artificial lights, ropes..)</t>
  </si>
  <si>
    <t>Reasonable visibility but limited by vegetation</t>
  </si>
  <si>
    <t>Good visibility but with need of moving to improve it</t>
  </si>
  <si>
    <t>Good visibility for all geo(morpho)logical elements</t>
  </si>
  <si>
    <t>Excellent visibility for all geo(morpho)logical elements</t>
  </si>
  <si>
    <t>Hotels and services far from 25 Km</t>
  </si>
  <si>
    <t>Hotels and services far from 10 - 25 Km</t>
  </si>
  <si>
    <t>Hotels and services far from 5 - 10 Km</t>
  </si>
  <si>
    <t>Few</t>
  </si>
  <si>
    <t>Medium</t>
  </si>
  <si>
    <t>Abundant</t>
  </si>
  <si>
    <t>None</t>
  </si>
  <si>
    <t>Yes, not correlated with geo(morpho)logical features</t>
  </si>
  <si>
    <t>Yes, correlated with geo(morpho)logical features</t>
  </si>
  <si>
    <t>Total protection, prevented use</t>
  </si>
  <si>
    <t>Protection, limited use</t>
  </si>
  <si>
    <t>Under protection but with few or any prevention for use</t>
  </si>
  <si>
    <t>No protection or limitation in use</t>
  </si>
  <si>
    <t>No divulgation or use</t>
  </si>
  <si>
    <t>Use in academic ambit</t>
  </si>
  <si>
    <t>With divulgation and use as geo(morpho)site</t>
  </si>
  <si>
    <t>Any divulgation or use</t>
  </si>
  <si>
    <t>Any sites in the study area</t>
  </si>
  <si>
    <t>Sites in the neighbourhood but not genetically correlated</t>
  </si>
  <si>
    <t>Sites in the neighbourhood and genetically correlated</t>
  </si>
  <si>
    <t>GC-1</t>
  </si>
  <si>
    <t>GC-2</t>
  </si>
  <si>
    <t>GC-3</t>
  </si>
  <si>
    <t>GC-4</t>
  </si>
  <si>
    <t>GC-5</t>
  </si>
  <si>
    <t>GC-6</t>
  </si>
  <si>
    <t>GC-7</t>
  </si>
  <si>
    <t>GC-8</t>
  </si>
  <si>
    <t>GC-9</t>
  </si>
  <si>
    <t>GC-10</t>
  </si>
  <si>
    <t>GC-11</t>
  </si>
  <si>
    <t>GC-12</t>
  </si>
  <si>
    <t>GC-13</t>
  </si>
  <si>
    <t>GC-14</t>
  </si>
  <si>
    <t>GC-15</t>
  </si>
  <si>
    <t>GC-16</t>
  </si>
  <si>
    <t>GC-17</t>
  </si>
  <si>
    <t>GC-18</t>
  </si>
  <si>
    <t>GC-19</t>
  </si>
  <si>
    <t>GC-20</t>
  </si>
  <si>
    <t>GC-21</t>
  </si>
  <si>
    <t>GC-22</t>
  </si>
  <si>
    <t>Premia Balmafregia</t>
  </si>
  <si>
    <t>Zornasco</t>
  </si>
  <si>
    <t>Ornavasso (Im Schlasti)</t>
  </si>
  <si>
    <t>Mottarone climbing area</t>
  </si>
  <si>
    <t>Fun d’Scotte</t>
  </si>
  <si>
    <t>Ronco</t>
  </si>
  <si>
    <t>Torre delle Giavine</t>
  </si>
  <si>
    <t>Ara</t>
  </si>
  <si>
    <t>Pietra Romanasca</t>
  </si>
  <si>
    <t>Montestrutto</t>
  </si>
  <si>
    <t>Sasso del Drago</t>
  </si>
  <si>
    <t>Voulismeno Aloni</t>
  </si>
  <si>
    <t>Patsos gorge</t>
  </si>
  <si>
    <t>La Pedriza de Manzanares</t>
  </si>
  <si>
    <t>Peñalara</t>
  </si>
  <si>
    <t>Kramnica Rock</t>
  </si>
  <si>
    <t xml:space="preserve"> Dreveník travertine hill</t>
  </si>
  <si>
    <t>Mnich</t>
  </si>
  <si>
    <t>Między Ściany rock formation</t>
  </si>
  <si>
    <t>Sab Bani Khamis</t>
  </si>
  <si>
    <t>Tail Baila</t>
  </si>
  <si>
    <t>The Organ Pipes</t>
  </si>
  <si>
    <t>TOTAL SCORE</t>
  </si>
  <si>
    <t xml:space="preserve">RGmP-Representativeness of (paleo)Geomorphological Process </t>
  </si>
  <si>
    <t>RG-Representativeness of Geological process</t>
  </si>
  <si>
    <t>EE-Educational Exemplarity</t>
  </si>
  <si>
    <t>G-Site Intrinsic Geodiversity</t>
  </si>
  <si>
    <t>GI-Geohistorical Importance</t>
  </si>
  <si>
    <t>ESR-Ecologic support role</t>
  </si>
  <si>
    <t>In-Integrity</t>
  </si>
  <si>
    <t>Ra-Rareness</t>
  </si>
  <si>
    <t>Cu-Cultural value s.s.</t>
  </si>
  <si>
    <t>Ae-Aesthetic value</t>
  </si>
  <si>
    <t>Sec-Socio-Economic value</t>
  </si>
  <si>
    <t>TA-Temporal Accessibility</t>
  </si>
  <si>
    <t>Sac-Spatial Accessibility</t>
  </si>
  <si>
    <t>On foot, Touristic/Excursionist</t>
  </si>
  <si>
    <t>Vi-Visibility</t>
  </si>
  <si>
    <t>Se-Services</t>
  </si>
  <si>
    <t>LC-Legal Constraints</t>
  </si>
  <si>
    <t>SGs-Geo(morpho)sites in the Surroundings</t>
  </si>
  <si>
    <t>REFERENCES ABOUT ASSESSMENT OF THE STUDY SITE</t>
  </si>
  <si>
    <t>VALUES OF THE SELECTED STUDY SITES (modified from Bollati et al., 2016)</t>
  </si>
  <si>
    <t>SITE</t>
  </si>
  <si>
    <t>Scientific Value</t>
  </si>
  <si>
    <t>Additional Values</t>
  </si>
  <si>
    <t>Potential for use</t>
  </si>
  <si>
    <t>Average                              (modified Bollati et al., 2016)</t>
  </si>
  <si>
    <t>VALUE</t>
  </si>
  <si>
    <t>Average                              (GC-1-GC-22)</t>
  </si>
  <si>
    <t>Deeply investigated since fundamental for the development of Earth Sciences</t>
  </si>
  <si>
    <t>Strong contrasts in landforms, lithologies and colours but spatially limited site</t>
  </si>
  <si>
    <t>Except in unfavourable conditions (e.g., winter, rainy days…)</t>
  </si>
  <si>
    <t>TF-Touristic Flow</t>
  </si>
  <si>
    <t>UGI-Use as Geoheritage site</t>
  </si>
  <si>
    <t>UAI-Use of the other interests(cultural, ecologic…)</t>
  </si>
  <si>
    <t>Use of other interests, but not structured in thematic paths</t>
  </si>
  <si>
    <t>Use of other interests structured in thematic paths</t>
  </si>
  <si>
    <t>SA-Sport Activities at the geosite(e.g., climbing, trekking….)</t>
  </si>
  <si>
    <t>Modified from       Bollati et al. (2016)</t>
  </si>
  <si>
    <t>Modified from       Bollati et al. (2024)</t>
  </si>
  <si>
    <t>Modified from              Bollati et al. (2016)</t>
  </si>
  <si>
    <t>Modified from              Bollati et al. (2014)</t>
  </si>
  <si>
    <t>Hotels and services less than 5 Km far from</t>
  </si>
  <si>
    <t>Potential maximum value</t>
  </si>
  <si>
    <t>Representativeness for high education level</t>
  </si>
  <si>
    <t>Without any publication</t>
  </si>
  <si>
    <t>Rarely object of scientific research</t>
  </si>
  <si>
    <t>Ecological value for presence of interesting flora and fauna</t>
  </si>
  <si>
    <t>Original data</t>
  </si>
  <si>
    <t xml:space="preserve"> </t>
  </si>
  <si>
    <t>de Pedraza et al. (2014)</t>
  </si>
  <si>
    <t>de Pedraza et al. (2019)</t>
  </si>
  <si>
    <t>Viani et al. (2018)</t>
  </si>
  <si>
    <t>Perotti et al. (2020)</t>
  </si>
  <si>
    <t>On foot, Expert Excursionist</t>
  </si>
  <si>
    <t>Modified from       Al Kindi et al. (2022)</t>
  </si>
  <si>
    <t>Modified from Williams and McHenry (2021)</t>
  </si>
  <si>
    <t>CRITERIA OF SELECTION</t>
  </si>
  <si>
    <t>GEOCLIMBING SITES</t>
  </si>
  <si>
    <t>N° GC sites</t>
  </si>
  <si>
    <t>% GC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</si>
</sst>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b/>
      <sz val="11"/>
      <color theme="0"/>
      <name val="Times New Roman"/>
      <family val="1"/>
    </font>
    <font>
      <b/>
      <sz val="1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7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6" fillId="12" borderId="2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/>
    </xf>
    <xf numFmtId="0" fontId="6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3"/>
  <sheetViews>
    <sheetView tabSelected="1" topLeftCell="A64" zoomScale="80" zoomScaleNormal="80" workbookViewId="0">
      <selection activeCell="AC1" sqref="AC1"/>
    </sheetView>
  </sheetViews>
  <sheetFormatPr defaultColWidth="9.1796875" defaultRowHeight="15.5" x14ac:dyDescent="0.35"/>
  <cols>
    <col min="1" max="1" width="5.453125" style="3" bestFit="1" customWidth="1"/>
    <col min="2" max="2" width="35.7265625" style="13" customWidth="1"/>
    <col min="3" max="3" width="5.7265625" style="22" bestFit="1" customWidth="1"/>
    <col min="4" max="4" width="84.1796875" style="3" customWidth="1"/>
    <col min="5" max="5" width="21.7265625" style="3" customWidth="1"/>
    <col min="6" max="6" width="20.1796875" style="4" customWidth="1"/>
    <col min="7" max="7" width="25.453125" style="3" customWidth="1"/>
    <col min="8" max="8" width="25.81640625" style="3" customWidth="1"/>
    <col min="9" max="9" width="14" style="3" customWidth="1"/>
    <col min="10" max="10" width="8.81640625" style="3" bestFit="1" customWidth="1"/>
    <col min="11" max="11" width="20.26953125" style="3" customWidth="1"/>
    <col min="12" max="12" width="11.54296875" style="3" customWidth="1"/>
    <col min="13" max="14" width="20.1796875" style="3" customWidth="1"/>
    <col min="15" max="15" width="18.453125" style="3" bestFit="1" customWidth="1"/>
    <col min="16" max="16" width="18.81640625" style="3" bestFit="1" customWidth="1"/>
    <col min="17" max="17" width="14.81640625" style="3" bestFit="1" customWidth="1"/>
    <col min="18" max="18" width="28.54296875" style="3" bestFit="1" customWidth="1"/>
    <col min="19" max="19" width="20.26953125" style="3" customWidth="1"/>
    <col min="20" max="20" width="16.7265625" style="3" bestFit="1" customWidth="1"/>
    <col min="21" max="21" width="24" style="3" bestFit="1" customWidth="1"/>
    <col min="22" max="22" width="8" style="3" bestFit="1" customWidth="1"/>
    <col min="23" max="23" width="31" style="3" bestFit="1" customWidth="1"/>
    <col min="24" max="24" width="19" style="3" bestFit="1" customWidth="1"/>
    <col min="25" max="25" width="10.54296875" style="3" bestFit="1" customWidth="1"/>
    <col min="26" max="26" width="18.453125" style="3" bestFit="1" customWidth="1"/>
    <col min="27" max="27" width="13.54296875" style="3" bestFit="1" customWidth="1"/>
    <col min="28" max="28" width="15.54296875" style="22" bestFit="1" customWidth="1"/>
    <col min="29" max="29" width="10.7265625" style="3" bestFit="1" customWidth="1"/>
    <col min="30" max="16384" width="9.1796875" style="3"/>
  </cols>
  <sheetData>
    <row r="1" spans="1:28" x14ac:dyDescent="0.35">
      <c r="A1" s="71" t="s">
        <v>163</v>
      </c>
      <c r="B1" s="71"/>
      <c r="C1" s="71"/>
      <c r="D1" s="71"/>
      <c r="E1" s="70" t="s">
        <v>164</v>
      </c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59" t="s">
        <v>165</v>
      </c>
      <c r="AB1" s="62" t="s">
        <v>166</v>
      </c>
    </row>
    <row r="2" spans="1:28" x14ac:dyDescent="0.35">
      <c r="A2" s="71"/>
      <c r="B2" s="71"/>
      <c r="C2" s="71"/>
      <c r="D2" s="71"/>
      <c r="E2" s="24" t="s">
        <v>63</v>
      </c>
      <c r="F2" s="25" t="s">
        <v>64</v>
      </c>
      <c r="G2" s="24" t="s">
        <v>65</v>
      </c>
      <c r="H2" s="24" t="s">
        <v>66</v>
      </c>
      <c r="I2" s="30" t="s">
        <v>67</v>
      </c>
      <c r="J2" s="30" t="s">
        <v>68</v>
      </c>
      <c r="K2" s="30" t="s">
        <v>69</v>
      </c>
      <c r="L2" s="30" t="s">
        <v>70</v>
      </c>
      <c r="M2" s="30" t="s">
        <v>71</v>
      </c>
      <c r="N2" s="24" t="s">
        <v>72</v>
      </c>
      <c r="O2" s="24" t="s">
        <v>73</v>
      </c>
      <c r="P2" s="26" t="s">
        <v>74</v>
      </c>
      <c r="Q2" s="26" t="s">
        <v>75</v>
      </c>
      <c r="R2" s="27" t="s">
        <v>76</v>
      </c>
      <c r="S2" s="27" t="s">
        <v>77</v>
      </c>
      <c r="T2" s="28" t="s">
        <v>78</v>
      </c>
      <c r="U2" s="28" t="s">
        <v>79</v>
      </c>
      <c r="V2" s="28" t="s">
        <v>80</v>
      </c>
      <c r="W2" s="28" t="s">
        <v>81</v>
      </c>
      <c r="X2" s="31" t="s">
        <v>82</v>
      </c>
      <c r="Y2" s="32" t="s">
        <v>83</v>
      </c>
      <c r="Z2" s="23" t="s">
        <v>84</v>
      </c>
      <c r="AA2" s="60"/>
      <c r="AB2" s="63"/>
    </row>
    <row r="3" spans="1:28" s="36" customFormat="1" ht="16" thickBot="1" x14ac:dyDescent="0.4">
      <c r="A3" s="71"/>
      <c r="B3" s="71"/>
      <c r="C3" s="71"/>
      <c r="D3" s="71"/>
      <c r="E3" s="42" t="s">
        <v>85</v>
      </c>
      <c r="F3" s="43" t="s">
        <v>86</v>
      </c>
      <c r="G3" s="42" t="s">
        <v>87</v>
      </c>
      <c r="H3" s="42" t="s">
        <v>88</v>
      </c>
      <c r="I3" s="44" t="s">
        <v>89</v>
      </c>
      <c r="J3" s="44" t="s">
        <v>90</v>
      </c>
      <c r="K3" s="44" t="s">
        <v>91</v>
      </c>
      <c r="L3" s="44" t="s">
        <v>92</v>
      </c>
      <c r="M3" s="44" t="s">
        <v>93</v>
      </c>
      <c r="N3" s="42" t="s">
        <v>94</v>
      </c>
      <c r="O3" s="42" t="s">
        <v>95</v>
      </c>
      <c r="P3" s="45" t="s">
        <v>96</v>
      </c>
      <c r="Q3" s="45" t="s">
        <v>97</v>
      </c>
      <c r="R3" s="46" t="s">
        <v>98</v>
      </c>
      <c r="S3" s="46" t="s">
        <v>99</v>
      </c>
      <c r="T3" s="47" t="s">
        <v>100</v>
      </c>
      <c r="U3" s="47" t="s">
        <v>101</v>
      </c>
      <c r="V3" s="47" t="s">
        <v>102</v>
      </c>
      <c r="W3" s="47" t="s">
        <v>103</v>
      </c>
      <c r="X3" s="48" t="s">
        <v>104</v>
      </c>
      <c r="Y3" s="49" t="s">
        <v>105</v>
      </c>
      <c r="Z3" s="50" t="s">
        <v>106</v>
      </c>
      <c r="AA3" s="61"/>
      <c r="AB3" s="64"/>
    </row>
    <row r="4" spans="1:28" s="57" customFormat="1" ht="16" thickBot="1" x14ac:dyDescent="0.4">
      <c r="A4" s="69" t="s">
        <v>127</v>
      </c>
      <c r="B4" s="73" t="s">
        <v>129</v>
      </c>
      <c r="C4" s="73"/>
      <c r="D4" s="73"/>
      <c r="E4" s="56">
        <f>SUM(E5:E33)</f>
        <v>5.67</v>
      </c>
      <c r="F4" s="56">
        <f t="shared" ref="F4:V4" si="0">SUM(F5:F33)</f>
        <v>6.51</v>
      </c>
      <c r="G4" s="56">
        <f t="shared" si="0"/>
        <v>5.68</v>
      </c>
      <c r="H4" s="56">
        <f>SUM(H5:H33)</f>
        <v>5.84</v>
      </c>
      <c r="I4" s="56">
        <f t="shared" si="0"/>
        <v>3</v>
      </c>
      <c r="J4" s="56">
        <f t="shared" si="0"/>
        <v>2.33</v>
      </c>
      <c r="K4" s="56">
        <f t="shared" si="0"/>
        <v>5.5</v>
      </c>
      <c r="L4" s="56">
        <f t="shared" si="0"/>
        <v>6</v>
      </c>
      <c r="M4" s="56">
        <f t="shared" si="0"/>
        <v>3.84</v>
      </c>
      <c r="N4" s="56">
        <f t="shared" si="0"/>
        <v>6.17</v>
      </c>
      <c r="O4" s="56">
        <f t="shared" si="0"/>
        <v>4.5</v>
      </c>
      <c r="P4" s="56">
        <f t="shared" si="0"/>
        <v>5.67</v>
      </c>
      <c r="Q4" s="56">
        <f t="shared" si="0"/>
        <v>3.83</v>
      </c>
      <c r="R4" s="56">
        <f t="shared" si="0"/>
        <v>6.34</v>
      </c>
      <c r="S4" s="56">
        <f t="shared" si="0"/>
        <v>6.51</v>
      </c>
      <c r="T4" s="56">
        <f t="shared" si="0"/>
        <v>4.01</v>
      </c>
      <c r="U4" s="56">
        <f t="shared" si="0"/>
        <v>6.84</v>
      </c>
      <c r="V4" s="56">
        <f t="shared" si="0"/>
        <v>5.34</v>
      </c>
      <c r="W4" s="56">
        <f>SUM(W5:W33)</f>
        <v>4.17</v>
      </c>
      <c r="X4" s="56">
        <f t="shared" ref="X4" si="1">SUM(X5:X33)</f>
        <v>6.84</v>
      </c>
      <c r="Y4" s="56">
        <f t="shared" ref="Y4" si="2">SUM(Y5:Y33)</f>
        <v>6.17</v>
      </c>
      <c r="Z4" s="56">
        <f t="shared" ref="Z4" si="3">SUM(Z5:Z33)</f>
        <v>6.01</v>
      </c>
      <c r="AB4" s="58"/>
    </row>
    <row r="5" spans="1:28" s="7" customFormat="1" ht="24" customHeight="1" x14ac:dyDescent="0.35">
      <c r="A5" s="69"/>
      <c r="B5" s="65" t="s">
        <v>108</v>
      </c>
      <c r="C5" s="19">
        <v>0</v>
      </c>
      <c r="D5" s="6" t="s">
        <v>0</v>
      </c>
      <c r="F5" s="8"/>
      <c r="AA5" s="7">
        <f>COUNTIF(E5:Z8, "0")</f>
        <v>0</v>
      </c>
      <c r="AB5" s="51">
        <f>(AA5/22)*100</f>
        <v>0</v>
      </c>
    </row>
    <row r="6" spans="1:28" x14ac:dyDescent="0.35">
      <c r="A6" s="69"/>
      <c r="B6" s="66"/>
      <c r="C6" s="18">
        <v>0.33</v>
      </c>
      <c r="D6" s="5" t="s">
        <v>1</v>
      </c>
      <c r="J6" s="3">
        <v>0.33</v>
      </c>
      <c r="AA6" s="3">
        <f>COUNTIF(E5:Z8, "0.33")</f>
        <v>0</v>
      </c>
      <c r="AB6" s="22">
        <f t="shared" ref="AB6:AB16" si="4">(AA6/22)*100</f>
        <v>0</v>
      </c>
    </row>
    <row r="7" spans="1:28" x14ac:dyDescent="0.35">
      <c r="A7" s="69"/>
      <c r="B7" s="66"/>
      <c r="C7" s="18">
        <v>0.67</v>
      </c>
      <c r="D7" s="5" t="s">
        <v>2</v>
      </c>
      <c r="G7" s="3">
        <v>0.67</v>
      </c>
      <c r="I7" s="3">
        <v>0.67</v>
      </c>
      <c r="M7" s="3">
        <v>0.67</v>
      </c>
      <c r="O7" s="3">
        <v>0.67</v>
      </c>
      <c r="Q7" s="3">
        <v>0.67</v>
      </c>
      <c r="S7" s="3">
        <v>0.67</v>
      </c>
      <c r="T7" s="3">
        <v>0.67</v>
      </c>
      <c r="W7" s="3">
        <v>0.67</v>
      </c>
      <c r="AA7" s="3">
        <f>COUNTIF(E5:Z8, "0.67")</f>
        <v>0</v>
      </c>
      <c r="AB7" s="22">
        <f t="shared" si="4"/>
        <v>0</v>
      </c>
    </row>
    <row r="8" spans="1:28" s="36" customFormat="1" ht="16" thickBot="1" x14ac:dyDescent="0.4">
      <c r="A8" s="69"/>
      <c r="B8" s="67"/>
      <c r="C8" s="34">
        <v>1</v>
      </c>
      <c r="D8" s="35" t="s">
        <v>3</v>
      </c>
      <c r="E8" s="36">
        <v>1</v>
      </c>
      <c r="F8" s="37">
        <v>1</v>
      </c>
      <c r="H8" s="36">
        <v>1</v>
      </c>
      <c r="K8" s="36">
        <v>1</v>
      </c>
      <c r="L8" s="36">
        <v>1</v>
      </c>
      <c r="N8" s="36">
        <v>1</v>
      </c>
      <c r="P8" s="36">
        <v>1</v>
      </c>
      <c r="R8" s="36">
        <v>1</v>
      </c>
      <c r="U8" s="36">
        <v>1</v>
      </c>
      <c r="V8" s="36">
        <v>1</v>
      </c>
      <c r="X8" s="36">
        <v>1</v>
      </c>
      <c r="Y8" s="36">
        <v>1</v>
      </c>
      <c r="Z8" s="36">
        <v>1</v>
      </c>
      <c r="AA8" s="36">
        <f>COUNTIF(E5:Z8, "1")</f>
        <v>13</v>
      </c>
      <c r="AB8" s="38">
        <f t="shared" si="4"/>
        <v>59.090909090909093</v>
      </c>
    </row>
    <row r="9" spans="1:28" s="7" customFormat="1" x14ac:dyDescent="0.35">
      <c r="A9" s="69"/>
      <c r="B9" s="72" t="s">
        <v>109</v>
      </c>
      <c r="C9" s="19">
        <v>0</v>
      </c>
      <c r="D9" s="6" t="s">
        <v>4</v>
      </c>
      <c r="F9" s="8"/>
      <c r="AA9" s="7">
        <f>COUNTIF(E9:Z12, "0")</f>
        <v>0</v>
      </c>
      <c r="AB9" s="51">
        <f>(AA9/22)*100</f>
        <v>0</v>
      </c>
    </row>
    <row r="10" spans="1:28" x14ac:dyDescent="0.35">
      <c r="A10" s="69"/>
      <c r="B10" s="66"/>
      <c r="C10" s="18">
        <v>0.33</v>
      </c>
      <c r="D10" s="5" t="s">
        <v>5</v>
      </c>
      <c r="P10" s="3">
        <v>0.33</v>
      </c>
      <c r="Q10" s="3">
        <v>0.33</v>
      </c>
      <c r="T10" s="3">
        <v>0.33</v>
      </c>
      <c r="W10" s="3">
        <v>0.33</v>
      </c>
      <c r="AA10" s="3">
        <f>COUNTIF(E9:Z12, "0.33")</f>
        <v>0</v>
      </c>
      <c r="AB10" s="22">
        <f t="shared" si="4"/>
        <v>0</v>
      </c>
    </row>
    <row r="11" spans="1:28" x14ac:dyDescent="0.35">
      <c r="A11" s="69"/>
      <c r="B11" s="66"/>
      <c r="C11" s="18">
        <v>0.67</v>
      </c>
      <c r="D11" s="5" t="s">
        <v>6</v>
      </c>
      <c r="I11" s="3">
        <v>0.67</v>
      </c>
      <c r="J11" s="3">
        <v>0.67</v>
      </c>
      <c r="M11" s="3">
        <v>0.67</v>
      </c>
      <c r="O11" s="3">
        <v>0.67</v>
      </c>
      <c r="S11" s="3">
        <v>0.67</v>
      </c>
      <c r="V11" s="3">
        <v>0.67</v>
      </c>
      <c r="AA11" s="3">
        <f>COUNTIF(E9:Z12, "0.67")</f>
        <v>0</v>
      </c>
      <c r="AB11" s="22">
        <f t="shared" si="4"/>
        <v>0</v>
      </c>
    </row>
    <row r="12" spans="1:28" s="36" customFormat="1" ht="16" thickBot="1" x14ac:dyDescent="0.4">
      <c r="A12" s="69"/>
      <c r="B12" s="67"/>
      <c r="C12" s="34">
        <v>1</v>
      </c>
      <c r="D12" s="35" t="s">
        <v>7</v>
      </c>
      <c r="E12" s="36">
        <v>1</v>
      </c>
      <c r="F12" s="37">
        <v>1</v>
      </c>
      <c r="G12" s="36">
        <v>1</v>
      </c>
      <c r="H12" s="36">
        <v>1</v>
      </c>
      <c r="K12" s="36">
        <v>1</v>
      </c>
      <c r="L12" s="36">
        <v>1</v>
      </c>
      <c r="N12" s="36">
        <v>1</v>
      </c>
      <c r="R12" s="36">
        <v>1</v>
      </c>
      <c r="U12" s="36">
        <v>1</v>
      </c>
      <c r="X12" s="36">
        <v>1</v>
      </c>
      <c r="Y12" s="36">
        <v>1</v>
      </c>
      <c r="Z12" s="36">
        <v>1</v>
      </c>
      <c r="AA12" s="36">
        <f>COUNTIF(E9:Z12, "1")</f>
        <v>12</v>
      </c>
      <c r="AB12" s="38">
        <f t="shared" si="4"/>
        <v>54.54545454545454</v>
      </c>
    </row>
    <row r="13" spans="1:28" s="7" customFormat="1" x14ac:dyDescent="0.35">
      <c r="A13" s="69"/>
      <c r="B13" s="72" t="s">
        <v>110</v>
      </c>
      <c r="C13" s="19">
        <v>0</v>
      </c>
      <c r="D13" s="6" t="s">
        <v>8</v>
      </c>
      <c r="F13" s="8"/>
      <c r="AA13" s="7">
        <f>COUNTIF(E13:Z16, "0")</f>
        <v>0</v>
      </c>
      <c r="AB13" s="51">
        <f>(AA13/22)*100</f>
        <v>0</v>
      </c>
    </row>
    <row r="14" spans="1:28" x14ac:dyDescent="0.35">
      <c r="A14" s="69"/>
      <c r="B14" s="66"/>
      <c r="C14" s="18">
        <v>0.33</v>
      </c>
      <c r="D14" s="5" t="s">
        <v>9</v>
      </c>
      <c r="I14" s="3">
        <v>0.33</v>
      </c>
      <c r="J14" s="3">
        <v>0.33</v>
      </c>
      <c r="O14" s="3">
        <v>0.33</v>
      </c>
      <c r="Q14" s="3">
        <v>0.33</v>
      </c>
      <c r="AA14" s="3">
        <f>COUNTIF(E13:Z16, "0.33")</f>
        <v>0</v>
      </c>
      <c r="AB14" s="22">
        <f t="shared" si="4"/>
        <v>0</v>
      </c>
    </row>
    <row r="15" spans="1:28" x14ac:dyDescent="0.35">
      <c r="A15" s="69"/>
      <c r="B15" s="66"/>
      <c r="C15" s="18">
        <v>0.67</v>
      </c>
      <c r="D15" s="5" t="s">
        <v>150</v>
      </c>
      <c r="F15" s="4">
        <v>0.67</v>
      </c>
      <c r="G15" s="3">
        <v>0.67</v>
      </c>
      <c r="K15" s="3">
        <v>0.67</v>
      </c>
      <c r="N15" s="3">
        <v>0.67</v>
      </c>
      <c r="T15" s="3">
        <v>0.67</v>
      </c>
      <c r="U15" s="3">
        <v>0.67</v>
      </c>
      <c r="V15" s="3">
        <v>0.67</v>
      </c>
      <c r="W15" s="3">
        <v>0.67</v>
      </c>
      <c r="Y15" s="3">
        <v>0.67</v>
      </c>
      <c r="Z15" s="3">
        <v>0.67</v>
      </c>
      <c r="AA15" s="3">
        <f>COUNTIF(E13:Z16, "0.67")</f>
        <v>0</v>
      </c>
      <c r="AB15" s="22">
        <f t="shared" si="4"/>
        <v>0</v>
      </c>
    </row>
    <row r="16" spans="1:28" s="36" customFormat="1" ht="16" thickBot="1" x14ac:dyDescent="0.4">
      <c r="A16" s="69"/>
      <c r="B16" s="67"/>
      <c r="C16" s="34">
        <v>1</v>
      </c>
      <c r="D16" s="35" t="s">
        <v>10</v>
      </c>
      <c r="E16" s="36">
        <v>1</v>
      </c>
      <c r="F16" s="37"/>
      <c r="H16" s="36">
        <v>1</v>
      </c>
      <c r="L16" s="36">
        <v>1</v>
      </c>
      <c r="M16" s="36">
        <v>1</v>
      </c>
      <c r="P16" s="36">
        <v>1</v>
      </c>
      <c r="R16" s="36">
        <v>1</v>
      </c>
      <c r="S16" s="36">
        <v>1</v>
      </c>
      <c r="X16" s="36">
        <v>1</v>
      </c>
      <c r="AA16" s="36">
        <f>COUNTIF(E13:Z16, "1")</f>
        <v>8</v>
      </c>
      <c r="AB16" s="38">
        <f t="shared" si="4"/>
        <v>36.363636363636367</v>
      </c>
    </row>
    <row r="17" spans="1:28" s="7" customFormat="1" x14ac:dyDescent="0.35">
      <c r="A17" s="69"/>
      <c r="B17" s="72" t="s">
        <v>111</v>
      </c>
      <c r="C17" s="19">
        <v>0</v>
      </c>
      <c r="D17" s="6" t="s">
        <v>11</v>
      </c>
      <c r="F17" s="8"/>
      <c r="J17" s="7">
        <v>0</v>
      </c>
      <c r="M17" s="7">
        <v>0</v>
      </c>
      <c r="P17" s="7">
        <v>0</v>
      </c>
      <c r="T17" s="7">
        <v>0</v>
      </c>
      <c r="AA17" s="7">
        <f>COUNTIF(E17:Z19, "0")</f>
        <v>4</v>
      </c>
      <c r="AB17" s="51">
        <f>(AA17/22)*100</f>
        <v>18.181818181818183</v>
      </c>
    </row>
    <row r="18" spans="1:28" x14ac:dyDescent="0.35">
      <c r="A18" s="69"/>
      <c r="B18" s="66"/>
      <c r="C18" s="18">
        <v>0.5</v>
      </c>
      <c r="D18" s="5" t="s">
        <v>12</v>
      </c>
      <c r="H18" s="3">
        <v>0.5</v>
      </c>
      <c r="I18" s="3">
        <v>0.5</v>
      </c>
      <c r="K18" s="3">
        <v>0.5</v>
      </c>
      <c r="L18" s="3">
        <v>0.5</v>
      </c>
      <c r="N18" s="3">
        <v>0.5</v>
      </c>
      <c r="Q18" s="3">
        <v>0.5</v>
      </c>
      <c r="R18" s="3">
        <v>0.5</v>
      </c>
      <c r="V18" s="3">
        <v>0.5</v>
      </c>
      <c r="W18" s="3">
        <v>0.5</v>
      </c>
      <c r="Y18" s="3">
        <v>0.5</v>
      </c>
      <c r="Z18" s="3">
        <v>0.5</v>
      </c>
      <c r="AA18" s="3">
        <f>COUNTIF(E17:Z19, "0.5")</f>
        <v>0</v>
      </c>
      <c r="AB18" s="22">
        <f t="shared" ref="AB18" si="5">(AA18/22)*100</f>
        <v>0</v>
      </c>
    </row>
    <row r="19" spans="1:28" s="36" customFormat="1" ht="16" thickBot="1" x14ac:dyDescent="0.4">
      <c r="A19" s="69"/>
      <c r="B19" s="67"/>
      <c r="C19" s="34">
        <v>1</v>
      </c>
      <c r="D19" s="35" t="s">
        <v>13</v>
      </c>
      <c r="E19" s="36">
        <v>1</v>
      </c>
      <c r="F19" s="37">
        <v>1</v>
      </c>
      <c r="G19" s="36">
        <v>1</v>
      </c>
      <c r="O19" s="36">
        <v>1</v>
      </c>
      <c r="S19" s="36">
        <v>1</v>
      </c>
      <c r="U19" s="36">
        <v>1</v>
      </c>
      <c r="X19" s="36">
        <v>1</v>
      </c>
      <c r="AA19" s="36">
        <f>COUNTIF(E17:Z19, "1")</f>
        <v>7</v>
      </c>
      <c r="AB19" s="38">
        <f>(AA19/22)*100</f>
        <v>31.818181818181817</v>
      </c>
    </row>
    <row r="20" spans="1:28" s="7" customFormat="1" x14ac:dyDescent="0.35">
      <c r="A20" s="69"/>
      <c r="B20" s="72" t="s">
        <v>112</v>
      </c>
      <c r="C20" s="19">
        <v>0</v>
      </c>
      <c r="D20" s="6" t="s">
        <v>151</v>
      </c>
      <c r="F20" s="8"/>
      <c r="J20" s="7">
        <v>0</v>
      </c>
      <c r="M20" s="7">
        <v>0</v>
      </c>
      <c r="Q20" s="7">
        <v>0</v>
      </c>
      <c r="AA20" s="7">
        <f>COUNTIF(E20:Z23, "0")</f>
        <v>3</v>
      </c>
      <c r="AB20" s="51">
        <f>(AA20/22)*100</f>
        <v>13.636363636363635</v>
      </c>
    </row>
    <row r="21" spans="1:28" x14ac:dyDescent="0.35">
      <c r="A21" s="69"/>
      <c r="B21" s="66"/>
      <c r="C21" s="18">
        <v>0.33</v>
      </c>
      <c r="D21" s="5" t="s">
        <v>152</v>
      </c>
      <c r="I21" s="3">
        <v>0.33</v>
      </c>
      <c r="K21" s="3">
        <v>0.33</v>
      </c>
      <c r="L21" s="3">
        <v>0.33</v>
      </c>
      <c r="O21" s="3">
        <v>0.33</v>
      </c>
      <c r="W21" s="3">
        <v>0.33</v>
      </c>
      <c r="Y21" s="3">
        <v>0.33</v>
      </c>
      <c r="AA21" s="3">
        <f>COUNTIF(E20:Z23, "0.33")</f>
        <v>0</v>
      </c>
      <c r="AB21" s="22">
        <f t="shared" ref="AB21:AB23" si="6">(AA21/22)*100</f>
        <v>0</v>
      </c>
    </row>
    <row r="22" spans="1:28" x14ac:dyDescent="0.35">
      <c r="A22" s="69"/>
      <c r="B22" s="66"/>
      <c r="C22" s="18">
        <v>0.67</v>
      </c>
      <c r="D22" s="5" t="s">
        <v>14</v>
      </c>
      <c r="E22" s="3">
        <v>0.67</v>
      </c>
      <c r="F22" s="4">
        <v>0.67</v>
      </c>
      <c r="G22" s="3">
        <v>0.67</v>
      </c>
      <c r="H22" s="3">
        <v>0.67</v>
      </c>
      <c r="P22" s="3">
        <v>0.67</v>
      </c>
      <c r="R22" s="3">
        <v>0.67</v>
      </c>
      <c r="S22" s="3">
        <v>0.67</v>
      </c>
      <c r="T22" s="3">
        <v>0.67</v>
      </c>
      <c r="U22" s="3">
        <v>0.67</v>
      </c>
      <c r="X22" s="3">
        <v>0.67</v>
      </c>
      <c r="Z22" s="3">
        <v>0.67</v>
      </c>
      <c r="AA22" s="3">
        <f>COUNTIF(E20:Z23, "0.67")</f>
        <v>0</v>
      </c>
      <c r="AB22" s="22">
        <f t="shared" si="6"/>
        <v>0</v>
      </c>
    </row>
    <row r="23" spans="1:28" s="36" customFormat="1" ht="16" thickBot="1" x14ac:dyDescent="0.4">
      <c r="A23" s="69"/>
      <c r="B23" s="67"/>
      <c r="C23" s="34">
        <v>1</v>
      </c>
      <c r="D23" s="35" t="s">
        <v>135</v>
      </c>
      <c r="F23" s="37"/>
      <c r="N23" s="36">
        <v>1</v>
      </c>
      <c r="V23" s="36">
        <v>1</v>
      </c>
      <c r="AA23" s="36">
        <f>COUNTIF(E20:Z23, "1")</f>
        <v>2</v>
      </c>
      <c r="AB23" s="38">
        <f t="shared" si="6"/>
        <v>9.0909090909090917</v>
      </c>
    </row>
    <row r="24" spans="1:28" s="7" customFormat="1" x14ac:dyDescent="0.35">
      <c r="A24" s="69"/>
      <c r="B24" s="72" t="s">
        <v>113</v>
      </c>
      <c r="C24" s="19">
        <v>0</v>
      </c>
      <c r="D24" s="6" t="s">
        <v>15</v>
      </c>
      <c r="E24" s="7">
        <v>0</v>
      </c>
      <c r="F24" s="8"/>
      <c r="I24" s="7">
        <v>0</v>
      </c>
      <c r="J24" s="7">
        <v>0</v>
      </c>
      <c r="K24" s="7">
        <v>0</v>
      </c>
      <c r="M24" s="7">
        <v>0</v>
      </c>
      <c r="N24" s="7">
        <v>0</v>
      </c>
      <c r="O24" s="7">
        <v>0</v>
      </c>
      <c r="V24" s="7">
        <v>0</v>
      </c>
      <c r="AA24" s="7">
        <f>COUNTIF(E24:Z27, "0")</f>
        <v>8</v>
      </c>
      <c r="AB24" s="51">
        <f>(AA24/22)*100</f>
        <v>36.363636363636367</v>
      </c>
    </row>
    <row r="25" spans="1:28" x14ac:dyDescent="0.35">
      <c r="A25" s="69"/>
      <c r="B25" s="66"/>
      <c r="C25" s="18">
        <v>0.33</v>
      </c>
      <c r="D25" s="5" t="s">
        <v>153</v>
      </c>
      <c r="AA25" s="3">
        <f>COUNTIF(E24:Z27, "0.33")</f>
        <v>0</v>
      </c>
      <c r="AB25" s="22">
        <f t="shared" ref="AB25:AB27" si="7">(AA25/22)*100</f>
        <v>0</v>
      </c>
    </row>
    <row r="26" spans="1:28" x14ac:dyDescent="0.35">
      <c r="A26" s="69"/>
      <c r="B26" s="66"/>
      <c r="C26" s="18">
        <v>0.67</v>
      </c>
      <c r="D26" s="5" t="s">
        <v>16</v>
      </c>
      <c r="F26" s="4">
        <v>0.67</v>
      </c>
      <c r="G26" s="3">
        <v>0.67</v>
      </c>
      <c r="H26" s="3">
        <v>0.67</v>
      </c>
      <c r="L26" s="3">
        <v>0.67</v>
      </c>
      <c r="P26" s="3">
        <v>0.67</v>
      </c>
      <c r="R26" s="3">
        <v>0.67</v>
      </c>
      <c r="T26" s="3">
        <v>0.67</v>
      </c>
      <c r="W26" s="3">
        <v>0.67</v>
      </c>
      <c r="X26" s="3">
        <v>0.67</v>
      </c>
      <c r="Y26" s="3">
        <v>0.67</v>
      </c>
      <c r="Z26" s="3">
        <v>0.67</v>
      </c>
      <c r="AA26" s="3">
        <f>COUNTIF(E24:Z27, "0.67")</f>
        <v>0</v>
      </c>
      <c r="AB26" s="22">
        <f t="shared" si="7"/>
        <v>0</v>
      </c>
    </row>
    <row r="27" spans="1:28" s="36" customFormat="1" ht="16" thickBot="1" x14ac:dyDescent="0.4">
      <c r="A27" s="69"/>
      <c r="B27" s="67"/>
      <c r="C27" s="34">
        <v>1</v>
      </c>
      <c r="D27" s="35" t="s">
        <v>17</v>
      </c>
      <c r="F27" s="37"/>
      <c r="Q27" s="36">
        <v>1</v>
      </c>
      <c r="S27" s="36">
        <v>1</v>
      </c>
      <c r="U27" s="36">
        <v>1</v>
      </c>
      <c r="AA27" s="36">
        <f>COUNTIF(E24:Z27, "1")</f>
        <v>3</v>
      </c>
      <c r="AB27" s="38">
        <f t="shared" si="7"/>
        <v>13.636363636363635</v>
      </c>
    </row>
    <row r="28" spans="1:28" s="7" customFormat="1" x14ac:dyDescent="0.35">
      <c r="A28" s="69"/>
      <c r="B28" s="72" t="s">
        <v>114</v>
      </c>
      <c r="C28" s="19">
        <v>0</v>
      </c>
      <c r="D28" s="6" t="s">
        <v>18</v>
      </c>
      <c r="F28" s="8"/>
      <c r="AA28" s="7">
        <f>COUNTIF(E28:Z30, "0")</f>
        <v>0</v>
      </c>
      <c r="AB28" s="51">
        <f>(AA28/22)*100</f>
        <v>0</v>
      </c>
    </row>
    <row r="29" spans="1:28" x14ac:dyDescent="0.35">
      <c r="A29" s="69"/>
      <c r="B29" s="66"/>
      <c r="C29" s="18">
        <v>0.5</v>
      </c>
      <c r="D29" s="5" t="s">
        <v>19</v>
      </c>
      <c r="G29" s="3">
        <v>0.5</v>
      </c>
      <c r="I29" s="3">
        <v>0.5</v>
      </c>
      <c r="J29" s="3">
        <v>0.5</v>
      </c>
      <c r="T29" s="3">
        <v>0.5</v>
      </c>
      <c r="V29" s="3">
        <v>0.5</v>
      </c>
      <c r="W29" s="3">
        <v>0.5</v>
      </c>
      <c r="AA29" s="3">
        <f>COUNTIF(E28:Z30, "0.5")</f>
        <v>0</v>
      </c>
      <c r="AB29" s="22">
        <f t="shared" ref="AB29:AB30" si="8">(AA29/22)*100</f>
        <v>0</v>
      </c>
    </row>
    <row r="30" spans="1:28" s="36" customFormat="1" ht="16" thickBot="1" x14ac:dyDescent="0.4">
      <c r="A30" s="69"/>
      <c r="B30" s="67"/>
      <c r="C30" s="34">
        <v>1</v>
      </c>
      <c r="D30" s="35" t="s">
        <v>20</v>
      </c>
      <c r="E30" s="36">
        <v>1</v>
      </c>
      <c r="F30" s="37">
        <v>1</v>
      </c>
      <c r="H30" s="36">
        <v>1</v>
      </c>
      <c r="K30" s="36">
        <v>1</v>
      </c>
      <c r="L30" s="36">
        <v>1</v>
      </c>
      <c r="M30" s="36">
        <v>1</v>
      </c>
      <c r="N30" s="36">
        <v>1</v>
      </c>
      <c r="O30" s="36">
        <v>1</v>
      </c>
      <c r="P30" s="36">
        <v>1</v>
      </c>
      <c r="Q30" s="36">
        <v>1</v>
      </c>
      <c r="R30" s="36">
        <v>1</v>
      </c>
      <c r="S30" s="36">
        <v>1</v>
      </c>
      <c r="U30" s="36">
        <v>1</v>
      </c>
      <c r="X30" s="36">
        <v>1</v>
      </c>
      <c r="Y30" s="36">
        <v>1</v>
      </c>
      <c r="Z30" s="36">
        <v>1</v>
      </c>
      <c r="AA30" s="36">
        <f>22-SUM(AA28:AA29)</f>
        <v>22</v>
      </c>
      <c r="AB30" s="38">
        <f t="shared" si="8"/>
        <v>100</v>
      </c>
    </row>
    <row r="31" spans="1:28" s="7" customFormat="1" x14ac:dyDescent="0.35">
      <c r="A31" s="69"/>
      <c r="B31" s="66" t="s">
        <v>115</v>
      </c>
      <c r="C31" s="19">
        <v>0</v>
      </c>
      <c r="D31" s="6" t="s">
        <v>21</v>
      </c>
      <c r="E31" s="7">
        <v>0</v>
      </c>
      <c r="F31" s="8"/>
      <c r="H31" s="7">
        <v>0</v>
      </c>
      <c r="I31" s="7">
        <v>0</v>
      </c>
      <c r="Q31" s="7">
        <v>0</v>
      </c>
      <c r="AA31" s="7">
        <f>COUNTIF(E31:Z33, "0")</f>
        <v>4</v>
      </c>
      <c r="AB31" s="51">
        <f>(AA31/22)*100</f>
        <v>18.181818181818183</v>
      </c>
    </row>
    <row r="32" spans="1:28" x14ac:dyDescent="0.35">
      <c r="A32" s="69"/>
      <c r="B32" s="66"/>
      <c r="C32" s="18">
        <v>0.5</v>
      </c>
      <c r="D32" s="5" t="s">
        <v>22</v>
      </c>
      <c r="F32" s="4">
        <v>0.5</v>
      </c>
      <c r="G32" s="3">
        <v>0.5</v>
      </c>
      <c r="J32" s="3">
        <v>0.5</v>
      </c>
      <c r="L32" s="3">
        <v>0.5</v>
      </c>
      <c r="M32" s="3">
        <v>0.5</v>
      </c>
      <c r="O32" s="3">
        <v>0.5</v>
      </c>
      <c r="R32" s="3">
        <v>0.5</v>
      </c>
      <c r="S32" s="3">
        <v>0.5</v>
      </c>
      <c r="T32" s="3">
        <v>0.5</v>
      </c>
      <c r="U32" s="3">
        <v>0.5</v>
      </c>
      <c r="W32" s="3">
        <v>0.5</v>
      </c>
      <c r="X32" s="3">
        <v>0.5</v>
      </c>
      <c r="Z32" s="3">
        <v>0.5</v>
      </c>
      <c r="AA32" s="3">
        <f>COUNTIF(E31:Z33, "0.5")</f>
        <v>0</v>
      </c>
      <c r="AB32" s="22">
        <f t="shared" ref="AB32:AB33" si="9">(AA32/22)*100</f>
        <v>0</v>
      </c>
    </row>
    <row r="33" spans="1:28" s="36" customFormat="1" ht="16" thickBot="1" x14ac:dyDescent="0.4">
      <c r="A33" s="69"/>
      <c r="B33" s="74"/>
      <c r="C33" s="34">
        <v>1</v>
      </c>
      <c r="D33" s="35" t="s">
        <v>23</v>
      </c>
      <c r="F33" s="37"/>
      <c r="K33" s="36">
        <v>1</v>
      </c>
      <c r="N33" s="36">
        <v>1</v>
      </c>
      <c r="P33" s="36">
        <v>1</v>
      </c>
      <c r="V33" s="36">
        <v>1</v>
      </c>
      <c r="Y33" s="36">
        <v>1</v>
      </c>
      <c r="AA33" s="36">
        <f>22-SUM(AA31:AA32)</f>
        <v>18</v>
      </c>
      <c r="AB33" s="38">
        <f t="shared" si="9"/>
        <v>81.818181818181827</v>
      </c>
    </row>
    <row r="34" spans="1:28" s="57" customFormat="1" ht="16" thickBot="1" x14ac:dyDescent="0.4">
      <c r="A34" s="69"/>
      <c r="B34" s="73" t="s">
        <v>130</v>
      </c>
      <c r="C34" s="73"/>
      <c r="D34" s="73"/>
      <c r="E34" s="56">
        <f>SUM(E35:E44)</f>
        <v>2</v>
      </c>
      <c r="F34" s="56">
        <f t="shared" ref="F34:V34" si="10">SUM(F35:F44)</f>
        <v>2</v>
      </c>
      <c r="G34" s="56">
        <f t="shared" si="10"/>
        <v>2</v>
      </c>
      <c r="H34" s="56">
        <f t="shared" si="10"/>
        <v>2</v>
      </c>
      <c r="I34" s="56">
        <f t="shared" si="10"/>
        <v>1.67</v>
      </c>
      <c r="J34" s="56">
        <f t="shared" si="10"/>
        <v>1.67</v>
      </c>
      <c r="K34" s="56">
        <f t="shared" si="10"/>
        <v>2.67</v>
      </c>
      <c r="L34" s="56">
        <f t="shared" si="10"/>
        <v>2.67</v>
      </c>
      <c r="M34" s="56">
        <f t="shared" si="10"/>
        <v>2.17</v>
      </c>
      <c r="N34" s="56">
        <f t="shared" si="10"/>
        <v>3</v>
      </c>
      <c r="O34" s="56">
        <f t="shared" si="10"/>
        <v>1.17</v>
      </c>
      <c r="P34" s="56">
        <f t="shared" si="10"/>
        <v>2.67</v>
      </c>
      <c r="Q34" s="56">
        <f t="shared" si="10"/>
        <v>2.5</v>
      </c>
      <c r="R34" s="56">
        <f t="shared" si="10"/>
        <v>2</v>
      </c>
      <c r="S34" s="56">
        <f t="shared" si="10"/>
        <v>2.17</v>
      </c>
      <c r="T34" s="56">
        <f t="shared" si="10"/>
        <v>2.17</v>
      </c>
      <c r="U34" s="56">
        <f t="shared" si="10"/>
        <v>2.17</v>
      </c>
      <c r="V34" s="56">
        <f t="shared" si="10"/>
        <v>2.67</v>
      </c>
      <c r="W34" s="56">
        <f>SUM(W35:W44)</f>
        <v>1.67</v>
      </c>
      <c r="X34" s="56">
        <f t="shared" ref="X34" si="11">SUM(X35:X44)</f>
        <v>3</v>
      </c>
      <c r="Y34" s="56">
        <f t="shared" ref="Y34" si="12">SUM(Y35:Y44)</f>
        <v>1.17</v>
      </c>
      <c r="Z34" s="56">
        <f t="shared" ref="Z34" si="13">SUM(Z35:Z44)</f>
        <v>3</v>
      </c>
      <c r="AB34" s="58"/>
    </row>
    <row r="35" spans="1:28" s="7" customFormat="1" x14ac:dyDescent="0.35">
      <c r="A35" s="69"/>
      <c r="B35" s="65" t="s">
        <v>116</v>
      </c>
      <c r="C35" s="19">
        <v>0</v>
      </c>
      <c r="D35" s="6" t="s">
        <v>24</v>
      </c>
      <c r="E35" s="7">
        <v>0</v>
      </c>
      <c r="F35" s="8">
        <v>0</v>
      </c>
      <c r="H35" s="7">
        <v>0</v>
      </c>
      <c r="J35" s="7">
        <v>0</v>
      </c>
      <c r="O35" s="7">
        <v>0</v>
      </c>
      <c r="AA35" s="7">
        <f>COUNTIF(E35:Z37, "0")</f>
        <v>5</v>
      </c>
      <c r="AB35" s="51">
        <f>(AA35/22)*100</f>
        <v>22.727272727272727</v>
      </c>
    </row>
    <row r="36" spans="1:28" x14ac:dyDescent="0.35">
      <c r="A36" s="69"/>
      <c r="B36" s="66"/>
      <c r="C36" s="18">
        <v>0.5</v>
      </c>
      <c r="D36" s="5" t="s">
        <v>25</v>
      </c>
      <c r="I36" s="3">
        <v>0.5</v>
      </c>
      <c r="M36" s="3">
        <v>0.5</v>
      </c>
      <c r="Q36" s="3">
        <v>0.5</v>
      </c>
      <c r="R36" s="3">
        <v>0.5</v>
      </c>
      <c r="T36" s="3">
        <v>0.5</v>
      </c>
      <c r="U36" s="3">
        <v>0.5</v>
      </c>
      <c r="W36" s="3">
        <v>0.5</v>
      </c>
      <c r="Y36" s="3">
        <v>0.5</v>
      </c>
      <c r="AA36" s="3">
        <f>COUNTIF(E35:Z37, "0.5")</f>
        <v>0</v>
      </c>
      <c r="AB36" s="22">
        <f t="shared" ref="AB36:AB40" si="14">(AA36/22)*100</f>
        <v>0</v>
      </c>
    </row>
    <row r="37" spans="1:28" s="36" customFormat="1" ht="16" thickBot="1" x14ac:dyDescent="0.4">
      <c r="A37" s="69"/>
      <c r="B37" s="67"/>
      <c r="C37" s="34">
        <v>1</v>
      </c>
      <c r="D37" s="35" t="s">
        <v>26</v>
      </c>
      <c r="F37" s="37"/>
      <c r="G37" s="36">
        <v>1</v>
      </c>
      <c r="K37" s="36">
        <v>1</v>
      </c>
      <c r="L37" s="36">
        <v>1</v>
      </c>
      <c r="N37" s="36">
        <v>1</v>
      </c>
      <c r="P37" s="36">
        <v>1</v>
      </c>
      <c r="S37" s="36">
        <v>1</v>
      </c>
      <c r="V37" s="36">
        <v>1</v>
      </c>
      <c r="X37" s="36">
        <v>1</v>
      </c>
      <c r="Z37" s="36">
        <v>1</v>
      </c>
      <c r="AA37" s="36">
        <f>22-SUM(AA35:AA36)</f>
        <v>17</v>
      </c>
      <c r="AB37" s="38">
        <f t="shared" si="14"/>
        <v>77.272727272727266</v>
      </c>
    </row>
    <row r="38" spans="1:28" s="7" customFormat="1" x14ac:dyDescent="0.35">
      <c r="A38" s="69"/>
      <c r="B38" s="65" t="s">
        <v>117</v>
      </c>
      <c r="C38" s="19">
        <v>0</v>
      </c>
      <c r="D38" s="6" t="s">
        <v>27</v>
      </c>
      <c r="F38" s="8"/>
      <c r="G38" s="7">
        <v>0</v>
      </c>
      <c r="Y38" s="7">
        <v>0</v>
      </c>
      <c r="AA38" s="7">
        <f>COUNTIF(E38:Z40, "0")</f>
        <v>2</v>
      </c>
      <c r="AB38" s="51">
        <f>(AA38/22)*100</f>
        <v>9.0909090909090917</v>
      </c>
    </row>
    <row r="39" spans="1:28" x14ac:dyDescent="0.35">
      <c r="A39" s="69"/>
      <c r="B39" s="66"/>
      <c r="C39" s="18">
        <v>0.5</v>
      </c>
      <c r="D39" s="5" t="s">
        <v>136</v>
      </c>
      <c r="I39" s="3">
        <v>0.5</v>
      </c>
      <c r="O39" s="3">
        <v>0.5</v>
      </c>
      <c r="R39" s="3">
        <v>0.5</v>
      </c>
      <c r="S39" s="3">
        <v>0.5</v>
      </c>
      <c r="W39" s="3">
        <v>0.5</v>
      </c>
      <c r="AA39" s="3">
        <f>COUNTIF(E38:Z40, "0.5")</f>
        <v>0</v>
      </c>
      <c r="AB39" s="22">
        <f t="shared" si="14"/>
        <v>0</v>
      </c>
    </row>
    <row r="40" spans="1:28" s="36" customFormat="1" ht="16" thickBot="1" x14ac:dyDescent="0.4">
      <c r="A40" s="69"/>
      <c r="B40" s="67"/>
      <c r="C40" s="34">
        <v>1</v>
      </c>
      <c r="D40" s="35" t="s">
        <v>28</v>
      </c>
      <c r="E40" s="36">
        <v>1</v>
      </c>
      <c r="F40" s="37">
        <v>1</v>
      </c>
      <c r="H40" s="36">
        <v>1</v>
      </c>
      <c r="J40" s="36">
        <v>1</v>
      </c>
      <c r="K40" s="36">
        <v>1</v>
      </c>
      <c r="L40" s="36">
        <v>1</v>
      </c>
      <c r="M40" s="36">
        <v>1</v>
      </c>
      <c r="N40" s="36">
        <v>1</v>
      </c>
      <c r="P40" s="36">
        <v>1</v>
      </c>
      <c r="Q40" s="36">
        <v>1</v>
      </c>
      <c r="T40" s="36">
        <v>1</v>
      </c>
      <c r="U40" s="36">
        <v>1</v>
      </c>
      <c r="V40" s="36">
        <v>1</v>
      </c>
      <c r="X40" s="36">
        <v>1</v>
      </c>
      <c r="Z40" s="36">
        <v>1</v>
      </c>
      <c r="AA40" s="36">
        <f>22-SUM(AA38:AA39)</f>
        <v>20</v>
      </c>
      <c r="AB40" s="38">
        <f t="shared" si="14"/>
        <v>90.909090909090907</v>
      </c>
    </row>
    <row r="41" spans="1:28" s="7" customFormat="1" x14ac:dyDescent="0.35">
      <c r="A41" s="69"/>
      <c r="B41" s="66" t="s">
        <v>118</v>
      </c>
      <c r="C41" s="19">
        <v>0</v>
      </c>
      <c r="D41" s="6" t="s">
        <v>29</v>
      </c>
      <c r="F41" s="8"/>
      <c r="AA41" s="7">
        <f>COUNTIF(E41:Z44, "0")</f>
        <v>0</v>
      </c>
      <c r="AB41" s="51">
        <f>(AA41/22)*100</f>
        <v>0</v>
      </c>
    </row>
    <row r="42" spans="1:28" x14ac:dyDescent="0.35">
      <c r="A42" s="69"/>
      <c r="B42" s="66"/>
      <c r="C42" s="18">
        <v>0.33</v>
      </c>
      <c r="D42" s="5" t="s">
        <v>30</v>
      </c>
      <c r="AA42" s="3">
        <f>COUNTIF(E41:Z44, "0.33")</f>
        <v>0</v>
      </c>
      <c r="AB42" s="22">
        <f t="shared" ref="AB42:AB44" si="15">(AA42/22)*100</f>
        <v>0</v>
      </c>
    </row>
    <row r="43" spans="1:28" x14ac:dyDescent="0.35">
      <c r="A43" s="69"/>
      <c r="B43" s="66"/>
      <c r="C43" s="18">
        <v>0.67</v>
      </c>
      <c r="D43" s="5" t="s">
        <v>31</v>
      </c>
      <c r="I43" s="3">
        <v>0.67</v>
      </c>
      <c r="J43" s="3">
        <v>0.67</v>
      </c>
      <c r="K43" s="3">
        <v>0.67</v>
      </c>
      <c r="L43" s="3">
        <v>0.67</v>
      </c>
      <c r="M43" s="3">
        <v>0.67</v>
      </c>
      <c r="O43" s="3">
        <v>0.67</v>
      </c>
      <c r="P43" s="3">
        <v>0.67</v>
      </c>
      <c r="S43" s="3">
        <v>0.67</v>
      </c>
      <c r="T43" s="3">
        <v>0.67</v>
      </c>
      <c r="U43" s="3">
        <v>0.67</v>
      </c>
      <c r="V43" s="3">
        <v>0.67</v>
      </c>
      <c r="W43" s="3">
        <v>0.67</v>
      </c>
      <c r="Y43" s="3">
        <v>0.67</v>
      </c>
      <c r="AA43" s="3">
        <f>COUNTIF(E41:Z44, "0.67")</f>
        <v>0</v>
      </c>
      <c r="AB43" s="22">
        <f t="shared" si="15"/>
        <v>0</v>
      </c>
    </row>
    <row r="44" spans="1:28" s="36" customFormat="1" ht="16" thickBot="1" x14ac:dyDescent="0.4">
      <c r="A44" s="69"/>
      <c r="B44" s="74"/>
      <c r="C44" s="34">
        <v>1</v>
      </c>
      <c r="D44" s="35" t="s">
        <v>32</v>
      </c>
      <c r="E44" s="36">
        <v>1</v>
      </c>
      <c r="F44" s="37">
        <v>1</v>
      </c>
      <c r="G44" s="36">
        <v>1</v>
      </c>
      <c r="H44" s="36">
        <v>1</v>
      </c>
      <c r="N44" s="36">
        <v>1</v>
      </c>
      <c r="Q44" s="36">
        <v>1</v>
      </c>
      <c r="R44" s="36">
        <v>1</v>
      </c>
      <c r="X44" s="36">
        <v>1</v>
      </c>
      <c r="Z44" s="36">
        <v>1</v>
      </c>
      <c r="AA44" s="36">
        <f>COUNTIF(E41:Z44, "1")</f>
        <v>9</v>
      </c>
      <c r="AB44" s="38">
        <f t="shared" si="15"/>
        <v>40.909090909090914</v>
      </c>
    </row>
    <row r="45" spans="1:28" s="54" customFormat="1" x14ac:dyDescent="0.35">
      <c r="A45" s="69"/>
      <c r="B45" s="68" t="s">
        <v>131</v>
      </c>
      <c r="C45" s="68"/>
      <c r="D45" s="68"/>
      <c r="E45" s="53">
        <f t="shared" ref="E45:Z45" si="16">SUM(E46:E81)</f>
        <v>8.3000000000000007</v>
      </c>
      <c r="F45" s="53">
        <f t="shared" si="16"/>
        <v>8.67</v>
      </c>
      <c r="G45" s="53">
        <f t="shared" si="16"/>
        <v>7.2</v>
      </c>
      <c r="H45" s="53">
        <f t="shared" si="16"/>
        <v>5.9</v>
      </c>
      <c r="I45" s="53">
        <f t="shared" si="16"/>
        <v>7</v>
      </c>
      <c r="J45" s="53">
        <f t="shared" si="16"/>
        <v>6</v>
      </c>
      <c r="K45" s="53">
        <f t="shared" si="16"/>
        <v>7.9</v>
      </c>
      <c r="L45" s="53">
        <f t="shared" si="16"/>
        <v>8.5</v>
      </c>
      <c r="M45" s="53">
        <f t="shared" si="16"/>
        <v>5.5</v>
      </c>
      <c r="N45" s="53">
        <f t="shared" si="16"/>
        <v>9.1</v>
      </c>
      <c r="O45" s="53">
        <f t="shared" si="16"/>
        <v>6.6</v>
      </c>
      <c r="P45" s="53">
        <f t="shared" si="16"/>
        <v>8.27</v>
      </c>
      <c r="Q45" s="53">
        <f t="shared" si="16"/>
        <v>7.93</v>
      </c>
      <c r="R45" s="53">
        <f t="shared" si="16"/>
        <v>8.23</v>
      </c>
      <c r="S45" s="53">
        <f t="shared" si="16"/>
        <v>7.5600000000000005</v>
      </c>
      <c r="T45" s="53">
        <f t="shared" si="16"/>
        <v>7.2</v>
      </c>
      <c r="U45" s="53">
        <f t="shared" si="16"/>
        <v>7.9</v>
      </c>
      <c r="V45" s="53">
        <f t="shared" si="16"/>
        <v>4.8599999999999994</v>
      </c>
      <c r="W45" s="53">
        <f t="shared" ref="W45" si="17">SUM(W46:W81)</f>
        <v>6.53</v>
      </c>
      <c r="X45" s="53">
        <f t="shared" ref="X45" si="18">SUM(X46:X81)</f>
        <v>7.4</v>
      </c>
      <c r="Y45" s="53">
        <f t="shared" ref="Y45" si="19">SUM(Y46:Y81)</f>
        <v>7.57</v>
      </c>
      <c r="Z45" s="53">
        <f t="shared" si="16"/>
        <v>6.6000000000000005</v>
      </c>
      <c r="AB45" s="55"/>
    </row>
    <row r="46" spans="1:28" x14ac:dyDescent="0.35">
      <c r="A46" s="69"/>
      <c r="B46" s="66" t="s">
        <v>119</v>
      </c>
      <c r="C46" s="18">
        <v>0.5</v>
      </c>
      <c r="D46" s="5" t="s">
        <v>137</v>
      </c>
      <c r="E46" s="3">
        <v>0.5</v>
      </c>
      <c r="G46" s="3">
        <v>0.5</v>
      </c>
      <c r="H46" s="3">
        <v>0.5</v>
      </c>
      <c r="I46" s="3">
        <v>0.5</v>
      </c>
      <c r="J46" s="3">
        <v>0.5</v>
      </c>
      <c r="K46" s="3">
        <v>0.5</v>
      </c>
      <c r="L46" s="3">
        <v>0.5</v>
      </c>
      <c r="M46" s="3">
        <v>0.5</v>
      </c>
      <c r="V46" s="3">
        <v>0.5</v>
      </c>
      <c r="Y46" s="3">
        <v>0.5</v>
      </c>
      <c r="Z46" s="3">
        <v>0.5</v>
      </c>
      <c r="AA46" s="3">
        <f>COUNTIF(E46:Z47, "0.5")</f>
        <v>0</v>
      </c>
      <c r="AB46" s="22">
        <f>(AA46/22)*100</f>
        <v>0</v>
      </c>
    </row>
    <row r="47" spans="1:28" s="36" customFormat="1" ht="16" thickBot="1" x14ac:dyDescent="0.4">
      <c r="A47" s="69"/>
      <c r="B47" s="67"/>
      <c r="C47" s="34">
        <v>1</v>
      </c>
      <c r="D47" s="35" t="s">
        <v>33</v>
      </c>
      <c r="F47" s="37">
        <v>1</v>
      </c>
      <c r="N47" s="36">
        <v>1</v>
      </c>
      <c r="O47" s="36">
        <v>1</v>
      </c>
      <c r="P47" s="36">
        <v>1</v>
      </c>
      <c r="Q47" s="36">
        <v>1</v>
      </c>
      <c r="R47" s="36">
        <v>1</v>
      </c>
      <c r="S47" s="36">
        <v>1</v>
      </c>
      <c r="T47" s="36">
        <v>1</v>
      </c>
      <c r="U47" s="36">
        <v>1</v>
      </c>
      <c r="W47" s="36">
        <v>1</v>
      </c>
      <c r="X47" s="36">
        <v>1</v>
      </c>
      <c r="AA47" s="36">
        <f>COUNTIF(E46:Z47, "1")</f>
        <v>11</v>
      </c>
      <c r="AB47" s="38">
        <f t="shared" ref="AB47" si="20">(AA47/22)*100</f>
        <v>50</v>
      </c>
    </row>
    <row r="48" spans="1:28" s="52" customFormat="1" x14ac:dyDescent="0.35">
      <c r="A48" s="69"/>
      <c r="B48" s="78" t="s">
        <v>120</v>
      </c>
      <c r="C48" s="20">
        <v>0.2</v>
      </c>
      <c r="D48" s="9" t="s">
        <v>160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>
        <v>0.2</v>
      </c>
      <c r="W48" s="8"/>
      <c r="X48" s="8"/>
      <c r="Y48" s="8"/>
      <c r="Z48" s="8"/>
      <c r="AA48" s="8">
        <f>COUNTIF(E48:Z52, "0.2")</f>
        <v>0</v>
      </c>
      <c r="AB48" s="51">
        <f>(AA48/22)*100</f>
        <v>0</v>
      </c>
    </row>
    <row r="49" spans="1:29" s="10" customFormat="1" x14ac:dyDescent="0.35">
      <c r="A49" s="69"/>
      <c r="B49" s="79"/>
      <c r="C49" s="21">
        <v>0.4</v>
      </c>
      <c r="D49" s="11" t="s">
        <v>121</v>
      </c>
      <c r="E49" s="4"/>
      <c r="F49" s="4"/>
      <c r="G49" s="4">
        <v>0.4</v>
      </c>
      <c r="H49" s="4">
        <v>0.4</v>
      </c>
      <c r="I49" s="4">
        <v>0.4</v>
      </c>
      <c r="J49" s="4">
        <v>0.4</v>
      </c>
      <c r="K49" s="4">
        <v>0.4</v>
      </c>
      <c r="L49" s="4">
        <v>0.4</v>
      </c>
      <c r="M49" s="4">
        <v>0.4</v>
      </c>
      <c r="N49" s="4"/>
      <c r="O49" s="4"/>
      <c r="P49" s="4"/>
      <c r="Q49" s="4"/>
      <c r="R49" s="4">
        <v>0.4</v>
      </c>
      <c r="S49" s="4">
        <v>0.4</v>
      </c>
      <c r="T49" s="4">
        <v>0.4</v>
      </c>
      <c r="U49" s="4">
        <v>0.4</v>
      </c>
      <c r="V49" s="4"/>
      <c r="W49" s="4"/>
      <c r="X49" s="4">
        <v>0.4</v>
      </c>
      <c r="Y49" s="4">
        <v>0.4</v>
      </c>
      <c r="Z49" s="4"/>
      <c r="AA49" s="4">
        <f>COUNTIF(E48:Z52, "0.4")</f>
        <v>0</v>
      </c>
      <c r="AB49" s="22">
        <f t="shared" ref="AB49:AB51" si="21">(AA49/22)*100</f>
        <v>0</v>
      </c>
      <c r="AC49" s="33"/>
    </row>
    <row r="50" spans="1:29" s="10" customFormat="1" x14ac:dyDescent="0.35">
      <c r="A50" s="69"/>
      <c r="B50" s="79"/>
      <c r="C50" s="21">
        <v>0.6</v>
      </c>
      <c r="D50" s="11" t="s">
        <v>34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>
        <v>0.6</v>
      </c>
      <c r="X50" s="4"/>
      <c r="Y50" s="4"/>
      <c r="Z50" s="4">
        <v>0.6</v>
      </c>
      <c r="AA50" s="4">
        <f>COUNTIF(E48:Z52, "0.6")</f>
        <v>0</v>
      </c>
      <c r="AB50" s="22">
        <f t="shared" si="21"/>
        <v>0</v>
      </c>
    </row>
    <row r="51" spans="1:29" s="10" customFormat="1" x14ac:dyDescent="0.35">
      <c r="A51" s="69"/>
      <c r="B51" s="79"/>
      <c r="C51" s="21">
        <v>0.8</v>
      </c>
      <c r="D51" s="11" t="s">
        <v>35</v>
      </c>
      <c r="E51" s="4">
        <v>0.8</v>
      </c>
      <c r="F51" s="4">
        <v>1</v>
      </c>
      <c r="G51" s="4"/>
      <c r="H51" s="4"/>
      <c r="I51" s="4"/>
      <c r="J51" s="4"/>
      <c r="K51" s="4"/>
      <c r="L51" s="4"/>
      <c r="M51" s="4"/>
      <c r="N51" s="4"/>
      <c r="O51" s="4"/>
      <c r="P51" s="4">
        <v>0.8</v>
      </c>
      <c r="Q51" s="4">
        <v>0.8</v>
      </c>
      <c r="R51" s="4"/>
      <c r="S51" s="4"/>
      <c r="T51" s="4"/>
      <c r="U51" s="4"/>
      <c r="V51" s="4"/>
      <c r="W51" s="4"/>
      <c r="X51" s="4"/>
      <c r="Y51" s="4"/>
      <c r="Z51" s="4"/>
      <c r="AA51" s="4">
        <f>COUNTIF(E48:Z52, "0.8")</f>
        <v>0</v>
      </c>
      <c r="AB51" s="22">
        <f t="shared" si="21"/>
        <v>0</v>
      </c>
    </row>
    <row r="52" spans="1:29" s="41" customFormat="1" ht="16" thickBot="1" x14ac:dyDescent="0.4">
      <c r="A52" s="69"/>
      <c r="B52" s="80"/>
      <c r="C52" s="39">
        <v>1</v>
      </c>
      <c r="D52" s="40" t="s">
        <v>36</v>
      </c>
      <c r="E52" s="37"/>
      <c r="F52" s="37"/>
      <c r="G52" s="37"/>
      <c r="H52" s="37"/>
      <c r="I52" s="37"/>
      <c r="J52" s="37"/>
      <c r="K52" s="37"/>
      <c r="L52" s="37"/>
      <c r="M52" s="37"/>
      <c r="N52" s="37">
        <v>1</v>
      </c>
      <c r="O52" s="37">
        <v>1</v>
      </c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>
        <f>COUNTIF(E48:Z52, "1")</f>
        <v>3</v>
      </c>
      <c r="AB52" s="38">
        <f>(AA52/22)*100</f>
        <v>13.636363636363635</v>
      </c>
    </row>
    <row r="53" spans="1:29" s="7" customFormat="1" x14ac:dyDescent="0.35">
      <c r="A53" s="69"/>
      <c r="B53" s="72" t="s">
        <v>122</v>
      </c>
      <c r="C53" s="19">
        <v>0</v>
      </c>
      <c r="D53" s="6" t="s">
        <v>37</v>
      </c>
      <c r="F53" s="8"/>
      <c r="AA53" s="7">
        <f>COUNTIF(E53:Z58, "0.2")</f>
        <v>0</v>
      </c>
      <c r="AB53" s="51"/>
    </row>
    <row r="54" spans="1:29" x14ac:dyDescent="0.35">
      <c r="A54" s="69"/>
      <c r="B54" s="66"/>
      <c r="C54" s="18">
        <v>0.2</v>
      </c>
      <c r="D54" s="5" t="s">
        <v>38</v>
      </c>
      <c r="AA54" s="4">
        <f>COUNTIF(E53:Z58, "0.2")</f>
        <v>0</v>
      </c>
      <c r="AB54" s="22">
        <f>(AA54/22)*100</f>
        <v>0</v>
      </c>
    </row>
    <row r="55" spans="1:29" x14ac:dyDescent="0.35">
      <c r="A55" s="69"/>
      <c r="B55" s="66"/>
      <c r="C55" s="18">
        <v>0.4</v>
      </c>
      <c r="D55" s="5" t="s">
        <v>39</v>
      </c>
      <c r="AA55" s="4">
        <f>COUNTIF(E53:Z58, "0.4")</f>
        <v>0</v>
      </c>
      <c r="AB55" s="22">
        <f t="shared" ref="AB55:AB57" si="22">(AA55/22)*100</f>
        <v>0</v>
      </c>
    </row>
    <row r="56" spans="1:29" x14ac:dyDescent="0.35">
      <c r="A56" s="69"/>
      <c r="B56" s="66"/>
      <c r="C56" s="18">
        <v>0.6</v>
      </c>
      <c r="D56" s="5" t="s">
        <v>40</v>
      </c>
      <c r="I56" s="3">
        <v>0.6</v>
      </c>
      <c r="J56" s="3">
        <v>0.6</v>
      </c>
      <c r="L56" s="3">
        <v>0.6</v>
      </c>
      <c r="M56" s="3">
        <v>0.6</v>
      </c>
      <c r="N56" s="3">
        <v>0.6</v>
      </c>
      <c r="O56" s="3">
        <v>0.6</v>
      </c>
      <c r="W56" s="3">
        <v>0.6</v>
      </c>
      <c r="AA56" s="4">
        <f>COUNTIF(E53:Z58, "0.6")</f>
        <v>0</v>
      </c>
      <c r="AB56" s="22">
        <f t="shared" si="22"/>
        <v>0</v>
      </c>
    </row>
    <row r="57" spans="1:29" x14ac:dyDescent="0.35">
      <c r="A57" s="69"/>
      <c r="B57" s="66"/>
      <c r="C57" s="18">
        <v>0.8</v>
      </c>
      <c r="D57" s="5" t="s">
        <v>41</v>
      </c>
      <c r="G57" s="3">
        <v>0.8</v>
      </c>
      <c r="P57" s="3">
        <v>0.8</v>
      </c>
      <c r="Q57" s="3">
        <v>0.8</v>
      </c>
      <c r="T57" s="3">
        <v>0.8</v>
      </c>
      <c r="AA57" s="4">
        <f>COUNTIF(E53:Z58, "0.8")</f>
        <v>0</v>
      </c>
      <c r="AB57" s="22">
        <f t="shared" si="22"/>
        <v>0</v>
      </c>
    </row>
    <row r="58" spans="1:29" s="36" customFormat="1" ht="16" thickBot="1" x14ac:dyDescent="0.4">
      <c r="A58" s="69"/>
      <c r="B58" s="67"/>
      <c r="C58" s="34">
        <v>1</v>
      </c>
      <c r="D58" s="35" t="s">
        <v>42</v>
      </c>
      <c r="E58" s="36">
        <v>1</v>
      </c>
      <c r="F58" s="37">
        <v>1</v>
      </c>
      <c r="H58" s="36">
        <v>1</v>
      </c>
      <c r="K58" s="36">
        <v>1</v>
      </c>
      <c r="R58" s="36">
        <v>1</v>
      </c>
      <c r="S58" s="36">
        <v>1</v>
      </c>
      <c r="U58" s="36">
        <v>1</v>
      </c>
      <c r="V58" s="36">
        <v>1</v>
      </c>
      <c r="X58" s="36">
        <v>1</v>
      </c>
      <c r="Y58" s="36">
        <v>1</v>
      </c>
      <c r="Z58" s="36">
        <v>1</v>
      </c>
      <c r="AA58" s="37">
        <f>COUNTIF(E53:Z58, "1")</f>
        <v>11</v>
      </c>
      <c r="AB58" s="38">
        <f>(AA58/22)*100</f>
        <v>50</v>
      </c>
    </row>
    <row r="59" spans="1:29" s="7" customFormat="1" x14ac:dyDescent="0.35">
      <c r="A59" s="69"/>
      <c r="B59" s="72" t="s">
        <v>123</v>
      </c>
      <c r="C59" s="19">
        <v>0</v>
      </c>
      <c r="D59" s="6" t="s">
        <v>43</v>
      </c>
      <c r="F59" s="8"/>
      <c r="AA59" s="7">
        <f>COUNTIF(E59:Z62, "0")</f>
        <v>0</v>
      </c>
      <c r="AB59" s="51">
        <f>(AA59/22)*100</f>
        <v>0</v>
      </c>
    </row>
    <row r="60" spans="1:29" x14ac:dyDescent="0.35">
      <c r="A60" s="69"/>
      <c r="B60" s="66"/>
      <c r="C60" s="18">
        <v>0.33</v>
      </c>
      <c r="D60" s="5" t="s">
        <v>44</v>
      </c>
      <c r="Q60" s="3">
        <v>0.33</v>
      </c>
      <c r="S60" s="3">
        <v>0.33</v>
      </c>
      <c r="V60" s="3">
        <v>0.33</v>
      </c>
      <c r="Z60" s="3">
        <v>0.33</v>
      </c>
      <c r="AA60" s="3">
        <f>COUNTIF(E59:Z62, "0.33")</f>
        <v>0</v>
      </c>
      <c r="AB60" s="22">
        <f t="shared" ref="AB60:AB62" si="23">(AA60/22)*100</f>
        <v>0</v>
      </c>
    </row>
    <row r="61" spans="1:29" x14ac:dyDescent="0.35">
      <c r="A61" s="69"/>
      <c r="B61" s="66"/>
      <c r="C61" s="18">
        <v>0.67</v>
      </c>
      <c r="D61" s="5" t="s">
        <v>45</v>
      </c>
      <c r="T61" s="3">
        <v>0.67</v>
      </c>
      <c r="U61" s="3">
        <v>0.67</v>
      </c>
      <c r="Y61" s="3">
        <v>0.67</v>
      </c>
      <c r="AA61" s="3">
        <f>COUNTIF(E59:Z62, "0.67")</f>
        <v>0</v>
      </c>
      <c r="AB61" s="22">
        <f t="shared" si="23"/>
        <v>0</v>
      </c>
    </row>
    <row r="62" spans="1:29" s="36" customFormat="1" ht="16" thickBot="1" x14ac:dyDescent="0.4">
      <c r="A62" s="69"/>
      <c r="B62" s="67"/>
      <c r="C62" s="34">
        <v>1</v>
      </c>
      <c r="D62" s="35" t="s">
        <v>148</v>
      </c>
      <c r="E62" s="36">
        <v>1</v>
      </c>
      <c r="F62" s="37">
        <v>1</v>
      </c>
      <c r="G62" s="36">
        <v>1</v>
      </c>
      <c r="H62" s="36">
        <v>1</v>
      </c>
      <c r="I62" s="36">
        <v>1</v>
      </c>
      <c r="J62" s="36">
        <v>1</v>
      </c>
      <c r="K62" s="36">
        <v>1</v>
      </c>
      <c r="L62" s="36">
        <v>1</v>
      </c>
      <c r="M62" s="36">
        <v>1</v>
      </c>
      <c r="N62" s="36">
        <v>1</v>
      </c>
      <c r="O62" s="36">
        <v>1</v>
      </c>
      <c r="P62" s="36">
        <v>1</v>
      </c>
      <c r="R62" s="36">
        <v>1</v>
      </c>
      <c r="W62" s="36">
        <v>1</v>
      </c>
      <c r="X62" s="36">
        <v>1</v>
      </c>
      <c r="AA62" s="36">
        <f>COUNTIF(E59:Z62, "1")</f>
        <v>15</v>
      </c>
      <c r="AB62" s="38">
        <f t="shared" si="23"/>
        <v>68.181818181818173</v>
      </c>
    </row>
    <row r="63" spans="1:29" s="7" customFormat="1" x14ac:dyDescent="0.35">
      <c r="A63" s="69"/>
      <c r="B63" s="72" t="s">
        <v>138</v>
      </c>
      <c r="C63" s="19">
        <v>0</v>
      </c>
      <c r="D63" s="6" t="s">
        <v>46</v>
      </c>
      <c r="F63" s="8"/>
      <c r="V63" s="7">
        <v>0</v>
      </c>
      <c r="AA63" s="7">
        <f>COUNTIF(E63:Z65, "0")</f>
        <v>1</v>
      </c>
      <c r="AB63" s="51">
        <f>(AA63/22)*100</f>
        <v>4.5454545454545459</v>
      </c>
    </row>
    <row r="64" spans="1:29" x14ac:dyDescent="0.35">
      <c r="A64" s="69"/>
      <c r="B64" s="66"/>
      <c r="C64" s="18">
        <v>0.5</v>
      </c>
      <c r="D64" s="5" t="s">
        <v>47</v>
      </c>
      <c r="F64" s="4">
        <v>0.5</v>
      </c>
      <c r="G64" s="3">
        <v>0.5</v>
      </c>
      <c r="J64" s="3">
        <v>0.5</v>
      </c>
      <c r="K64" s="3">
        <v>0.5</v>
      </c>
      <c r="M64" s="3">
        <v>0.5</v>
      </c>
      <c r="O64" s="3">
        <v>0.5</v>
      </c>
      <c r="P64" s="3">
        <v>0.5</v>
      </c>
      <c r="T64" s="3">
        <v>0.5</v>
      </c>
      <c r="U64" s="3">
        <v>0.5</v>
      </c>
      <c r="W64" s="3">
        <v>0.5</v>
      </c>
      <c r="X64" s="3">
        <v>0.5</v>
      </c>
      <c r="Y64" s="3">
        <v>0.5</v>
      </c>
      <c r="Z64" s="3">
        <v>0.5</v>
      </c>
      <c r="AA64" s="3">
        <f>COUNTIF(E63:Z65, "0.5")</f>
        <v>0</v>
      </c>
      <c r="AB64" s="22">
        <f t="shared" ref="AB64:AB65" si="24">(AA64/22)*100</f>
        <v>0</v>
      </c>
    </row>
    <row r="65" spans="1:28" s="36" customFormat="1" ht="16" thickBot="1" x14ac:dyDescent="0.4">
      <c r="A65" s="69"/>
      <c r="B65" s="67"/>
      <c r="C65" s="34">
        <v>1</v>
      </c>
      <c r="D65" s="35" t="s">
        <v>48</v>
      </c>
      <c r="E65" s="36">
        <v>1</v>
      </c>
      <c r="F65" s="37"/>
      <c r="H65" s="36">
        <v>1</v>
      </c>
      <c r="I65" s="36">
        <v>1</v>
      </c>
      <c r="L65" s="36">
        <v>1</v>
      </c>
      <c r="N65" s="36">
        <v>1</v>
      </c>
      <c r="Q65" s="36">
        <v>1</v>
      </c>
      <c r="R65" s="36">
        <v>1</v>
      </c>
      <c r="S65" s="36">
        <v>1</v>
      </c>
      <c r="AA65" s="36">
        <f>22-SUM(AA63:AA64)</f>
        <v>21</v>
      </c>
      <c r="AB65" s="38">
        <f t="shared" si="24"/>
        <v>95.454545454545453</v>
      </c>
    </row>
    <row r="66" spans="1:28" s="7" customFormat="1" x14ac:dyDescent="0.35">
      <c r="A66" s="69"/>
      <c r="B66" s="72" t="s">
        <v>143</v>
      </c>
      <c r="C66" s="19">
        <v>0</v>
      </c>
      <c r="D66" s="6" t="s">
        <v>49</v>
      </c>
      <c r="F66" s="8"/>
      <c r="AA66" s="7">
        <f>COUNTIF(E66:Z68, "0")</f>
        <v>0</v>
      </c>
      <c r="AB66" s="51">
        <f>(AA66/22)*100</f>
        <v>0</v>
      </c>
    </row>
    <row r="67" spans="1:28" x14ac:dyDescent="0.35">
      <c r="A67" s="69"/>
      <c r="B67" s="66"/>
      <c r="C67" s="18">
        <v>0.5</v>
      </c>
      <c r="D67" s="5" t="s">
        <v>50</v>
      </c>
      <c r="AA67" s="3">
        <f>COUNTIF(E66:Z68, "0.5")</f>
        <v>0</v>
      </c>
      <c r="AB67" s="22">
        <f t="shared" ref="AB67:AB68" si="25">(AA67/22)*100</f>
        <v>0</v>
      </c>
    </row>
    <row r="68" spans="1:28" s="36" customFormat="1" ht="16" thickBot="1" x14ac:dyDescent="0.4">
      <c r="A68" s="69"/>
      <c r="B68" s="67"/>
      <c r="C68" s="34">
        <v>1</v>
      </c>
      <c r="D68" s="35" t="s">
        <v>51</v>
      </c>
      <c r="E68" s="36">
        <v>1</v>
      </c>
      <c r="F68" s="37">
        <v>1</v>
      </c>
      <c r="G68" s="36">
        <v>1</v>
      </c>
      <c r="H68" s="36">
        <v>1</v>
      </c>
      <c r="I68" s="36">
        <v>1</v>
      </c>
      <c r="J68" s="36">
        <v>1</v>
      </c>
      <c r="K68" s="36">
        <v>1</v>
      </c>
      <c r="L68" s="36">
        <v>1</v>
      </c>
      <c r="M68" s="36">
        <v>1</v>
      </c>
      <c r="N68" s="36">
        <v>1</v>
      </c>
      <c r="O68" s="36">
        <v>1</v>
      </c>
      <c r="P68" s="36">
        <v>1</v>
      </c>
      <c r="Q68" s="36">
        <v>1</v>
      </c>
      <c r="R68" s="36">
        <v>1</v>
      </c>
      <c r="S68" s="36">
        <v>1</v>
      </c>
      <c r="T68" s="36">
        <v>1</v>
      </c>
      <c r="U68" s="36">
        <v>1</v>
      </c>
      <c r="V68" s="36">
        <v>1</v>
      </c>
      <c r="W68" s="36">
        <v>1</v>
      </c>
      <c r="X68" s="36">
        <v>1</v>
      </c>
      <c r="Y68" s="36">
        <v>1</v>
      </c>
      <c r="Z68" s="36">
        <v>1</v>
      </c>
      <c r="AA68" s="36">
        <f>22-SUM(AA66:AA67)</f>
        <v>22</v>
      </c>
      <c r="AB68" s="38">
        <f t="shared" si="25"/>
        <v>100</v>
      </c>
    </row>
    <row r="69" spans="1:28" s="7" customFormat="1" x14ac:dyDescent="0.35">
      <c r="A69" s="69"/>
      <c r="B69" s="72" t="s">
        <v>124</v>
      </c>
      <c r="C69" s="19">
        <v>0</v>
      </c>
      <c r="D69" s="6" t="s">
        <v>52</v>
      </c>
      <c r="F69" s="8"/>
      <c r="AA69" s="7">
        <f>COUNTIF(E69:Z72, "0")</f>
        <v>0</v>
      </c>
      <c r="AB69" s="51">
        <f>(AA69/22)*100</f>
        <v>0</v>
      </c>
    </row>
    <row r="70" spans="1:28" x14ac:dyDescent="0.35">
      <c r="A70" s="69"/>
      <c r="B70" s="66"/>
      <c r="C70" s="18">
        <v>0.33</v>
      </c>
      <c r="D70" s="5" t="s">
        <v>53</v>
      </c>
      <c r="R70" s="3">
        <v>0.33</v>
      </c>
      <c r="S70" s="3">
        <v>0.33</v>
      </c>
      <c r="T70" s="3">
        <v>0.33</v>
      </c>
      <c r="U70" s="3">
        <v>0.33</v>
      </c>
      <c r="V70" s="3">
        <v>0.33</v>
      </c>
      <c r="W70" s="3">
        <v>0.33</v>
      </c>
      <c r="AA70" s="3">
        <f>COUNTIF(E69:Z72, "0.33")</f>
        <v>0</v>
      </c>
      <c r="AB70" s="22">
        <f t="shared" ref="AB70:AB72" si="26">(AA70/22)*100</f>
        <v>0</v>
      </c>
    </row>
    <row r="71" spans="1:28" x14ac:dyDescent="0.35">
      <c r="A71" s="69"/>
      <c r="B71" s="66"/>
      <c r="C71" s="18">
        <v>0.67</v>
      </c>
      <c r="D71" s="5" t="s">
        <v>54</v>
      </c>
      <c r="F71" s="4">
        <v>0.67</v>
      </c>
      <c r="P71" s="3">
        <v>0.67</v>
      </c>
      <c r="Z71" s="3">
        <v>0.67</v>
      </c>
      <c r="AA71" s="3">
        <f>COUNTIF(E69:Z72, "0.67")</f>
        <v>0</v>
      </c>
      <c r="AB71" s="22">
        <f t="shared" si="26"/>
        <v>0</v>
      </c>
    </row>
    <row r="72" spans="1:28" s="36" customFormat="1" ht="16" thickBot="1" x14ac:dyDescent="0.4">
      <c r="A72" s="69"/>
      <c r="B72" s="67"/>
      <c r="C72" s="34">
        <v>1</v>
      </c>
      <c r="D72" s="35" t="s">
        <v>55</v>
      </c>
      <c r="E72" s="36">
        <v>1</v>
      </c>
      <c r="F72" s="37"/>
      <c r="G72" s="36">
        <v>1</v>
      </c>
      <c r="H72" s="36">
        <v>1</v>
      </c>
      <c r="I72" s="36">
        <v>1</v>
      </c>
      <c r="J72" s="36">
        <v>1</v>
      </c>
      <c r="K72" s="36">
        <v>1</v>
      </c>
      <c r="L72" s="36">
        <v>1</v>
      </c>
      <c r="M72" s="36">
        <v>1</v>
      </c>
      <c r="N72" s="36">
        <v>1</v>
      </c>
      <c r="O72" s="36">
        <v>1</v>
      </c>
      <c r="Q72" s="36">
        <v>1</v>
      </c>
      <c r="X72" s="36">
        <v>1</v>
      </c>
      <c r="Y72" s="36">
        <v>1</v>
      </c>
      <c r="AA72" s="36">
        <f>COUNTIF(E69:Z72, "1")</f>
        <v>13</v>
      </c>
      <c r="AB72" s="38">
        <f t="shared" si="26"/>
        <v>59.090909090909093</v>
      </c>
    </row>
    <row r="73" spans="1:28" s="7" customFormat="1" x14ac:dyDescent="0.35">
      <c r="A73" s="69"/>
      <c r="B73" s="72" t="s">
        <v>139</v>
      </c>
      <c r="C73" s="19">
        <v>0</v>
      </c>
      <c r="D73" s="6" t="s">
        <v>56</v>
      </c>
      <c r="F73" s="8"/>
      <c r="G73" s="7">
        <v>0</v>
      </c>
      <c r="H73" s="7">
        <v>0</v>
      </c>
      <c r="I73" s="7">
        <v>0</v>
      </c>
      <c r="J73" s="7">
        <v>0</v>
      </c>
      <c r="M73" s="7">
        <v>0</v>
      </c>
      <c r="O73" s="7">
        <v>0</v>
      </c>
      <c r="AA73" s="7">
        <f>COUNTIF(E73:Z75, "0")</f>
        <v>6</v>
      </c>
      <c r="AB73" s="51">
        <f>(AA73/22)*100</f>
        <v>27.27272727272727</v>
      </c>
    </row>
    <row r="74" spans="1:28" x14ac:dyDescent="0.35">
      <c r="A74" s="69"/>
      <c r="B74" s="66"/>
      <c r="C74" s="18">
        <v>0.5</v>
      </c>
      <c r="D74" s="5" t="s">
        <v>57</v>
      </c>
      <c r="N74" s="3">
        <v>0.5</v>
      </c>
      <c r="T74" s="3">
        <v>0.5</v>
      </c>
      <c r="V74" s="3">
        <v>0.5</v>
      </c>
      <c r="W74" s="3">
        <v>0.5</v>
      </c>
      <c r="Z74" s="3">
        <v>0.5</v>
      </c>
      <c r="AA74" s="3">
        <f>COUNTIF(E73:Z75, "0.5")</f>
        <v>0</v>
      </c>
      <c r="AB74" s="22">
        <f t="shared" ref="AB74:AB75" si="27">(AA74/22)*100</f>
        <v>0</v>
      </c>
    </row>
    <row r="75" spans="1:28" s="36" customFormat="1" ht="16" thickBot="1" x14ac:dyDescent="0.4">
      <c r="A75" s="69"/>
      <c r="B75" s="67"/>
      <c r="C75" s="34">
        <v>1</v>
      </c>
      <c r="D75" s="35" t="s">
        <v>58</v>
      </c>
      <c r="E75" s="36">
        <v>1</v>
      </c>
      <c r="F75" s="37">
        <v>1</v>
      </c>
      <c r="K75" s="36">
        <v>1</v>
      </c>
      <c r="L75" s="36">
        <v>1</v>
      </c>
      <c r="P75" s="36">
        <v>1</v>
      </c>
      <c r="Q75" s="36">
        <v>1</v>
      </c>
      <c r="R75" s="36">
        <v>1</v>
      </c>
      <c r="S75" s="36">
        <v>1</v>
      </c>
      <c r="U75" s="36">
        <v>1</v>
      </c>
      <c r="Y75" s="36">
        <v>1</v>
      </c>
      <c r="AA75" s="36">
        <f>22-SUM(AA73:AA74)</f>
        <v>16</v>
      </c>
      <c r="AB75" s="38">
        <f t="shared" si="27"/>
        <v>72.727272727272734</v>
      </c>
    </row>
    <row r="76" spans="1:28" s="7" customFormat="1" x14ac:dyDescent="0.35">
      <c r="A76" s="69"/>
      <c r="B76" s="72" t="s">
        <v>140</v>
      </c>
      <c r="C76" s="19">
        <v>0</v>
      </c>
      <c r="D76" s="6" t="s">
        <v>59</v>
      </c>
      <c r="E76" s="7">
        <v>0</v>
      </c>
      <c r="F76" s="8"/>
      <c r="H76" s="7">
        <v>0</v>
      </c>
      <c r="J76" s="7">
        <v>0</v>
      </c>
      <c r="M76" s="7">
        <v>0</v>
      </c>
      <c r="AA76" s="7">
        <f>COUNTIF(E76:Z78, "0")</f>
        <v>4</v>
      </c>
      <c r="AB76" s="51">
        <f>(AA76/22)*100</f>
        <v>18.181818181818183</v>
      </c>
    </row>
    <row r="77" spans="1:28" x14ac:dyDescent="0.35">
      <c r="A77" s="69"/>
      <c r="B77" s="66"/>
      <c r="C77" s="18">
        <v>0.5</v>
      </c>
      <c r="D77" s="5" t="s">
        <v>141</v>
      </c>
      <c r="F77" s="4">
        <v>0.5</v>
      </c>
      <c r="I77" s="3">
        <v>0.5</v>
      </c>
      <c r="K77" s="3">
        <v>0.5</v>
      </c>
      <c r="P77" s="3">
        <v>0.5</v>
      </c>
      <c r="Q77" s="3" t="s">
        <v>155</v>
      </c>
      <c r="V77" s="3">
        <v>0.5</v>
      </c>
      <c r="W77" s="3">
        <v>0.5</v>
      </c>
      <c r="X77" s="3">
        <v>0.5</v>
      </c>
      <c r="Y77" s="3">
        <v>0.5</v>
      </c>
      <c r="Z77" s="3">
        <v>0.5</v>
      </c>
      <c r="AA77" s="3">
        <f>COUNTIF(E76:Z78, "0.5")</f>
        <v>0</v>
      </c>
      <c r="AB77" s="22">
        <f t="shared" ref="AB77:AB78" si="28">(AA77/22)*100</f>
        <v>0</v>
      </c>
    </row>
    <row r="78" spans="1:28" s="36" customFormat="1" ht="16" thickBot="1" x14ac:dyDescent="0.4">
      <c r="A78" s="69"/>
      <c r="B78" s="67"/>
      <c r="C78" s="34">
        <v>1</v>
      </c>
      <c r="D78" s="35" t="s">
        <v>142</v>
      </c>
      <c r="F78" s="37"/>
      <c r="G78" s="36">
        <v>1</v>
      </c>
      <c r="L78" s="36">
        <v>1</v>
      </c>
      <c r="N78" s="36">
        <v>1</v>
      </c>
      <c r="Q78" s="36">
        <v>1</v>
      </c>
      <c r="R78" s="36">
        <v>1</v>
      </c>
      <c r="S78" s="36">
        <v>1</v>
      </c>
      <c r="T78" s="36">
        <v>1</v>
      </c>
      <c r="U78" s="36">
        <v>1</v>
      </c>
      <c r="AA78" s="36">
        <f>22-SUM(AA76:AA77)</f>
        <v>18</v>
      </c>
      <c r="AB78" s="38">
        <f t="shared" si="28"/>
        <v>81.818181818181827</v>
      </c>
    </row>
    <row r="79" spans="1:28" s="7" customFormat="1" x14ac:dyDescent="0.35">
      <c r="A79" s="69"/>
      <c r="B79" s="66" t="s">
        <v>125</v>
      </c>
      <c r="C79" s="19">
        <v>0</v>
      </c>
      <c r="D79" s="6" t="s">
        <v>60</v>
      </c>
      <c r="F79" s="8"/>
      <c r="H79" s="7">
        <v>0</v>
      </c>
      <c r="Q79" s="7">
        <v>0</v>
      </c>
      <c r="AA79" s="7">
        <f>COUNTIF(E79:Z81, "0")</f>
        <v>2</v>
      </c>
      <c r="AB79" s="51">
        <f>(AA79/22)*100</f>
        <v>9.0909090909090917</v>
      </c>
    </row>
    <row r="80" spans="1:28" x14ac:dyDescent="0.35">
      <c r="A80" s="69"/>
      <c r="B80" s="66"/>
      <c r="C80" s="18">
        <v>0.5</v>
      </c>
      <c r="D80" s="5" t="s">
        <v>61</v>
      </c>
      <c r="M80" s="3">
        <v>0.5</v>
      </c>
      <c r="O80" s="3">
        <v>0.5</v>
      </c>
      <c r="R80" s="3">
        <v>0.5</v>
      </c>
      <c r="S80" s="3">
        <v>0.5</v>
      </c>
      <c r="V80" s="3">
        <v>0.5</v>
      </c>
      <c r="W80" s="3">
        <v>0.5</v>
      </c>
      <c r="AA80" s="3">
        <f>COUNTIF(E79:Z81, "0.5")</f>
        <v>0</v>
      </c>
      <c r="AB80" s="22">
        <f t="shared" ref="AB80:AB81" si="29">(AA80/22)*100</f>
        <v>0</v>
      </c>
    </row>
    <row r="81" spans="1:28" x14ac:dyDescent="0.35">
      <c r="A81" s="69"/>
      <c r="B81" s="74"/>
      <c r="C81" s="18">
        <v>1</v>
      </c>
      <c r="D81" s="5" t="s">
        <v>62</v>
      </c>
      <c r="E81" s="3">
        <v>1</v>
      </c>
      <c r="F81" s="4">
        <v>1</v>
      </c>
      <c r="G81" s="3">
        <v>1</v>
      </c>
      <c r="I81" s="3">
        <v>1</v>
      </c>
      <c r="J81" s="3">
        <v>1</v>
      </c>
      <c r="K81" s="3">
        <v>1</v>
      </c>
      <c r="L81" s="3">
        <v>1</v>
      </c>
      <c r="N81" s="3">
        <v>1</v>
      </c>
      <c r="P81" s="3">
        <v>1</v>
      </c>
      <c r="T81" s="3">
        <v>1</v>
      </c>
      <c r="U81" s="3">
        <v>1</v>
      </c>
      <c r="X81" s="3">
        <v>1</v>
      </c>
      <c r="Y81" s="3">
        <v>1</v>
      </c>
      <c r="Z81" s="3">
        <v>1</v>
      </c>
      <c r="AA81" s="3">
        <f>22-SUM(AA79:AA80)</f>
        <v>20</v>
      </c>
      <c r="AB81" s="22">
        <f t="shared" si="29"/>
        <v>90.909090909090907</v>
      </c>
    </row>
    <row r="82" spans="1:28" x14ac:dyDescent="0.35">
      <c r="A82" s="81" t="s">
        <v>107</v>
      </c>
      <c r="B82" s="81"/>
      <c r="C82" s="81"/>
      <c r="D82" s="81"/>
      <c r="E82" s="12">
        <f>SUM(E45,E34,E4)</f>
        <v>15.97</v>
      </c>
      <c r="F82" s="12">
        <f>SUM(F45,F34,F4)</f>
        <v>17.18</v>
      </c>
      <c r="G82" s="12">
        <f t="shared" ref="G82:Q82" si="30">SUM(G45,G34,G4)</f>
        <v>14.879999999999999</v>
      </c>
      <c r="H82" s="12">
        <f t="shared" si="30"/>
        <v>13.74</v>
      </c>
      <c r="I82" s="12">
        <f t="shared" si="30"/>
        <v>11.67</v>
      </c>
      <c r="J82" s="12">
        <f t="shared" si="30"/>
        <v>10</v>
      </c>
      <c r="K82" s="12">
        <f t="shared" si="30"/>
        <v>16.07</v>
      </c>
      <c r="L82" s="12">
        <f t="shared" si="30"/>
        <v>17.170000000000002</v>
      </c>
      <c r="M82" s="12">
        <f t="shared" si="30"/>
        <v>11.51</v>
      </c>
      <c r="N82" s="12">
        <f t="shared" si="30"/>
        <v>18.27</v>
      </c>
      <c r="O82" s="12">
        <f t="shared" si="30"/>
        <v>12.27</v>
      </c>
      <c r="P82" s="12">
        <f t="shared" si="30"/>
        <v>16.61</v>
      </c>
      <c r="Q82" s="12">
        <f t="shared" si="30"/>
        <v>14.26</v>
      </c>
      <c r="R82" s="12">
        <v>16.57</v>
      </c>
      <c r="S82" s="12">
        <v>16.240000000000002</v>
      </c>
      <c r="T82" s="12">
        <f t="shared" ref="T82:V82" si="31">SUM(T45,T34,T4)</f>
        <v>13.38</v>
      </c>
      <c r="U82" s="12">
        <f t="shared" si="31"/>
        <v>16.91</v>
      </c>
      <c r="V82" s="12">
        <f t="shared" si="31"/>
        <v>12.87</v>
      </c>
      <c r="W82" s="12">
        <f>SUM(W45,W34,W4)</f>
        <v>12.37</v>
      </c>
      <c r="X82" s="12">
        <f t="shared" ref="X82:Y82" si="32">SUM(X45,X34,X4)</f>
        <v>17.240000000000002</v>
      </c>
      <c r="Y82" s="12">
        <f t="shared" si="32"/>
        <v>14.91</v>
      </c>
      <c r="Z82" s="12">
        <f t="shared" ref="Z82" si="33">SUM(Z45,Z34,Z4)</f>
        <v>15.610000000000001</v>
      </c>
    </row>
    <row r="83" spans="1:28" s="5" customFormat="1" ht="46.5" x14ac:dyDescent="0.35">
      <c r="A83" s="75" t="s">
        <v>126</v>
      </c>
      <c r="B83" s="76"/>
      <c r="C83" s="76"/>
      <c r="D83" s="77"/>
      <c r="E83" s="5" t="s">
        <v>144</v>
      </c>
      <c r="F83" s="5" t="s">
        <v>145</v>
      </c>
      <c r="G83" s="5" t="s">
        <v>146</v>
      </c>
      <c r="H83" s="5" t="s">
        <v>146</v>
      </c>
      <c r="I83" s="5" t="s">
        <v>158</v>
      </c>
      <c r="J83" s="5" t="s">
        <v>154</v>
      </c>
      <c r="K83" s="5" t="s">
        <v>159</v>
      </c>
      <c r="L83" s="5" t="s">
        <v>159</v>
      </c>
      <c r="M83" s="5" t="s">
        <v>154</v>
      </c>
      <c r="N83" s="5" t="s">
        <v>147</v>
      </c>
      <c r="O83" s="5" t="s">
        <v>154</v>
      </c>
      <c r="P83" s="5" t="s">
        <v>154</v>
      </c>
      <c r="Q83" s="5" t="s">
        <v>154</v>
      </c>
      <c r="R83" s="5" t="s">
        <v>156</v>
      </c>
      <c r="S83" s="5" t="s">
        <v>157</v>
      </c>
      <c r="T83" s="5" t="s">
        <v>154</v>
      </c>
      <c r="U83" s="5" t="s">
        <v>154</v>
      </c>
      <c r="V83" s="5" t="s">
        <v>154</v>
      </c>
      <c r="W83" s="5" t="s">
        <v>154</v>
      </c>
      <c r="X83" s="5" t="s">
        <v>161</v>
      </c>
      <c r="Y83" s="5" t="s">
        <v>154</v>
      </c>
      <c r="Z83" s="5" t="s">
        <v>162</v>
      </c>
      <c r="AB83" s="18"/>
    </row>
  </sheetData>
  <mergeCells count="31">
    <mergeCell ref="B28:B30"/>
    <mergeCell ref="B31:B33"/>
    <mergeCell ref="A83:D83"/>
    <mergeCell ref="B38:B40"/>
    <mergeCell ref="B41:B44"/>
    <mergeCell ref="B46:B47"/>
    <mergeCell ref="B48:B52"/>
    <mergeCell ref="B53:B58"/>
    <mergeCell ref="B59:B62"/>
    <mergeCell ref="A82:D82"/>
    <mergeCell ref="B66:B68"/>
    <mergeCell ref="B69:B72"/>
    <mergeCell ref="B73:B75"/>
    <mergeCell ref="B76:B78"/>
    <mergeCell ref="B79:B81"/>
    <mergeCell ref="AA1:AA3"/>
    <mergeCell ref="AB1:AB3"/>
    <mergeCell ref="B35:B37"/>
    <mergeCell ref="B45:D45"/>
    <mergeCell ref="A4:A81"/>
    <mergeCell ref="E1:Z1"/>
    <mergeCell ref="A1:D3"/>
    <mergeCell ref="B5:B8"/>
    <mergeCell ref="B9:B12"/>
    <mergeCell ref="B13:B16"/>
    <mergeCell ref="B63:B65"/>
    <mergeCell ref="B4:D4"/>
    <mergeCell ref="B34:D34"/>
    <mergeCell ref="B17:B19"/>
    <mergeCell ref="B20:B23"/>
    <mergeCell ref="B24:B27"/>
  </mergeCells>
  <pageMargins left="0.7" right="0.7" top="0.75" bottom="0.75" header="0.3" footer="0.3"/>
  <pageSetup paperSize="9" orientation="portrait" horizontalDpi="300" verticalDpi="300" r:id="rId1"/>
  <ignoredErrors>
    <ignoredError sqref="R45:S45" formulaRange="1"/>
    <ignoredError sqref="W4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workbookViewId="0">
      <selection activeCell="K13" sqref="K13"/>
    </sheetView>
  </sheetViews>
  <sheetFormatPr defaultRowHeight="14.5" x14ac:dyDescent="0.35"/>
  <cols>
    <col min="1" max="1" width="10.26953125" customWidth="1"/>
    <col min="13" max="13" width="10.453125" customWidth="1"/>
    <col min="14" max="14" width="10.7265625" customWidth="1"/>
    <col min="15" max="15" width="14.26953125" customWidth="1"/>
    <col min="16" max="16" width="21.1796875" customWidth="1"/>
  </cols>
  <sheetData>
    <row r="1" spans="1:16" x14ac:dyDescent="0.35">
      <c r="A1" s="14" t="s">
        <v>128</v>
      </c>
      <c r="B1" s="14" t="str">
        <f>Appendix_C_Detailed!E2</f>
        <v>GC-1</v>
      </c>
      <c r="C1" s="14" t="str">
        <f>Appendix_C_Detailed!F2</f>
        <v>GC-2</v>
      </c>
      <c r="D1" s="14" t="str">
        <f>Appendix_C_Detailed!G2</f>
        <v>GC-3</v>
      </c>
      <c r="E1" s="14" t="str">
        <f>Appendix_C_Detailed!H2</f>
        <v>GC-4</v>
      </c>
      <c r="F1" s="14" t="str">
        <f>Appendix_C_Detailed!I2</f>
        <v>GC-5</v>
      </c>
      <c r="G1" s="14" t="str">
        <f>Appendix_C_Detailed!J2</f>
        <v>GC-6</v>
      </c>
      <c r="H1" s="14" t="str">
        <f>Appendix_C_Detailed!K2</f>
        <v>GC-7</v>
      </c>
      <c r="I1" s="14" t="str">
        <f>Appendix_C_Detailed!L2</f>
        <v>GC-8</v>
      </c>
      <c r="J1" s="14" t="str">
        <f>Appendix_C_Detailed!M2</f>
        <v>GC-9</v>
      </c>
      <c r="K1" s="14" t="str">
        <f>Appendix_C_Detailed!N2</f>
        <v>GC-10</v>
      </c>
      <c r="L1" s="16" t="str">
        <f>Appendix_C_Detailed!O2</f>
        <v>GC-11</v>
      </c>
      <c r="M1" s="90" t="s">
        <v>133</v>
      </c>
      <c r="N1" s="91" t="s">
        <v>149</v>
      </c>
      <c r="O1" s="91" t="s">
        <v>134</v>
      </c>
      <c r="P1" s="93" t="s">
        <v>132</v>
      </c>
    </row>
    <row r="2" spans="1:16" ht="28" x14ac:dyDescent="0.35">
      <c r="A2" s="1" t="str">
        <f>Appendix_C_Detailed!B4</f>
        <v>Scientific Value</v>
      </c>
      <c r="B2" s="2">
        <f>Appendix_C_Detailed!E4</f>
        <v>5.67</v>
      </c>
      <c r="C2" s="2">
        <f>Appendix_C_Detailed!F4</f>
        <v>6.51</v>
      </c>
      <c r="D2" s="2">
        <f>Appendix_C_Detailed!G4</f>
        <v>5.68</v>
      </c>
      <c r="E2" s="2">
        <f>Appendix_C_Detailed!H4</f>
        <v>5.84</v>
      </c>
      <c r="F2" s="2">
        <f>Appendix_C_Detailed!I4</f>
        <v>3</v>
      </c>
      <c r="G2" s="2">
        <f>Appendix_C_Detailed!J4</f>
        <v>2.33</v>
      </c>
      <c r="H2" s="2">
        <f>Appendix_C_Detailed!K4</f>
        <v>5.5</v>
      </c>
      <c r="I2" s="2">
        <f>Appendix_C_Detailed!L4</f>
        <v>6</v>
      </c>
      <c r="J2" s="2">
        <f>Appendix_C_Detailed!M4</f>
        <v>3.84</v>
      </c>
      <c r="K2" s="2">
        <f>Appendix_C_Detailed!N4</f>
        <v>6.17</v>
      </c>
      <c r="L2" s="29">
        <f>Appendix_C_Detailed!O4</f>
        <v>4.5</v>
      </c>
      <c r="M2" s="83"/>
      <c r="N2" s="92"/>
      <c r="O2" s="92"/>
      <c r="P2" s="94"/>
    </row>
    <row r="3" spans="1:16" ht="42.75" customHeight="1" x14ac:dyDescent="0.35">
      <c r="A3" s="1" t="str">
        <f>Appendix_C_Detailed!B34</f>
        <v>Additional Values</v>
      </c>
      <c r="B3" s="2">
        <f>Appendix_C_Detailed!E34</f>
        <v>2</v>
      </c>
      <c r="C3" s="2">
        <f>Appendix_C_Detailed!F34</f>
        <v>2</v>
      </c>
      <c r="D3" s="2">
        <f>Appendix_C_Detailed!G34</f>
        <v>2</v>
      </c>
      <c r="E3" s="2">
        <f>Appendix_C_Detailed!H34</f>
        <v>2</v>
      </c>
      <c r="F3" s="2">
        <f>Appendix_C_Detailed!I34</f>
        <v>1.67</v>
      </c>
      <c r="G3" s="2">
        <f>Appendix_C_Detailed!J34</f>
        <v>1.67</v>
      </c>
      <c r="H3" s="2">
        <f>Appendix_C_Detailed!K34</f>
        <v>2.67</v>
      </c>
      <c r="I3" s="2">
        <f>Appendix_C_Detailed!L34</f>
        <v>2.67</v>
      </c>
      <c r="J3" s="2">
        <f>Appendix_C_Detailed!M34</f>
        <v>2.17</v>
      </c>
      <c r="K3" s="2">
        <f>Appendix_C_Detailed!N34</f>
        <v>3</v>
      </c>
      <c r="L3" s="29">
        <f>Appendix_C_Detailed!O34</f>
        <v>1.17</v>
      </c>
      <c r="M3" s="82" t="str">
        <f>A2</f>
        <v>Scientific Value</v>
      </c>
      <c r="N3" s="95">
        <v>8</v>
      </c>
      <c r="O3" s="86">
        <f>AVERAGE(B2:L2,B7:L7)</f>
        <v>5.3077272727272744</v>
      </c>
      <c r="P3" s="88">
        <v>4.6100000000000003</v>
      </c>
    </row>
    <row r="4" spans="1:16" ht="28" x14ac:dyDescent="0.35">
      <c r="A4" s="1" t="str">
        <f>Appendix_C_Detailed!B45</f>
        <v>Potential for use</v>
      </c>
      <c r="B4" s="2">
        <f>Appendix_C_Detailed!E45</f>
        <v>8.3000000000000007</v>
      </c>
      <c r="C4" s="2">
        <f>Appendix_C_Detailed!F45</f>
        <v>8.67</v>
      </c>
      <c r="D4" s="2">
        <f>Appendix_C_Detailed!G45</f>
        <v>7.2</v>
      </c>
      <c r="E4" s="2">
        <f>Appendix_C_Detailed!H45</f>
        <v>5.9</v>
      </c>
      <c r="F4" s="2">
        <f>Appendix_C_Detailed!I45</f>
        <v>7</v>
      </c>
      <c r="G4" s="2">
        <f>Appendix_C_Detailed!J45</f>
        <v>6</v>
      </c>
      <c r="H4" s="2">
        <f>Appendix_C_Detailed!K45</f>
        <v>7.9</v>
      </c>
      <c r="I4" s="2">
        <f>Appendix_C_Detailed!L45</f>
        <v>8.5</v>
      </c>
      <c r="J4" s="2">
        <f>Appendix_C_Detailed!M45</f>
        <v>5.5</v>
      </c>
      <c r="K4" s="2">
        <f>Appendix_C_Detailed!N45</f>
        <v>9.1</v>
      </c>
      <c r="L4" s="29">
        <f>Appendix_C_Detailed!O45</f>
        <v>6.6</v>
      </c>
      <c r="M4" s="83"/>
      <c r="N4" s="96"/>
      <c r="O4" s="87"/>
      <c r="P4" s="89"/>
    </row>
    <row r="5" spans="1:16" ht="28.5" customHeight="1" x14ac:dyDescent="0.35">
      <c r="A5" s="15" t="str">
        <f>Appendix_C_Detailed!A82</f>
        <v>TOTAL SCORE</v>
      </c>
      <c r="B5" s="15">
        <f>Appendix_C_Detailed!E82</f>
        <v>15.97</v>
      </c>
      <c r="C5" s="15">
        <f>Appendix_C_Detailed!F82</f>
        <v>17.18</v>
      </c>
      <c r="D5" s="15">
        <f>Appendix_C_Detailed!G82</f>
        <v>14.879999999999999</v>
      </c>
      <c r="E5" s="15">
        <f>Appendix_C_Detailed!H82</f>
        <v>13.74</v>
      </c>
      <c r="F5" s="15">
        <f>Appendix_C_Detailed!I82</f>
        <v>11.67</v>
      </c>
      <c r="G5" s="15">
        <f>Appendix_C_Detailed!J82</f>
        <v>10</v>
      </c>
      <c r="H5" s="15">
        <f>Appendix_C_Detailed!K82</f>
        <v>16.07</v>
      </c>
      <c r="I5" s="15">
        <f>Appendix_C_Detailed!L82</f>
        <v>17.170000000000002</v>
      </c>
      <c r="J5" s="15">
        <f>Appendix_C_Detailed!M82</f>
        <v>11.51</v>
      </c>
      <c r="K5" s="15">
        <f>Appendix_C_Detailed!N82</f>
        <v>18.27</v>
      </c>
      <c r="L5" s="17">
        <f>Appendix_C_Detailed!O82</f>
        <v>12.27</v>
      </c>
      <c r="M5" s="82" t="str">
        <f>A3</f>
        <v>Additional Values</v>
      </c>
      <c r="N5" s="84">
        <v>3</v>
      </c>
      <c r="O5" s="86">
        <f>AVERAGE(B3:L3,B8:L8)</f>
        <v>2.1913636363636368</v>
      </c>
      <c r="P5" s="88">
        <v>1.23</v>
      </c>
    </row>
    <row r="6" spans="1:16" x14ac:dyDescent="0.35">
      <c r="A6" s="14" t="s">
        <v>128</v>
      </c>
      <c r="B6" s="14" t="str">
        <f>Appendix_C_Detailed!P2</f>
        <v>GC-12</v>
      </c>
      <c r="C6" s="14" t="str">
        <f>Appendix_C_Detailed!Q2</f>
        <v>GC-13</v>
      </c>
      <c r="D6" s="14" t="str">
        <f>Appendix_C_Detailed!R2</f>
        <v>GC-14</v>
      </c>
      <c r="E6" s="14" t="str">
        <f>Appendix_C_Detailed!S2</f>
        <v>GC-15</v>
      </c>
      <c r="F6" s="14" t="str">
        <f>Appendix_C_Detailed!T2</f>
        <v>GC-16</v>
      </c>
      <c r="G6" s="14" t="str">
        <f>Appendix_C_Detailed!U2</f>
        <v>GC-17</v>
      </c>
      <c r="H6" s="14" t="str">
        <f>Appendix_C_Detailed!V2</f>
        <v>GC-18</v>
      </c>
      <c r="I6" s="14" t="str">
        <f>Appendix_C_Detailed!W2</f>
        <v>GC-19</v>
      </c>
      <c r="J6" s="14" t="str">
        <f>Appendix_C_Detailed!X2</f>
        <v>GC-20</v>
      </c>
      <c r="K6" s="14" t="str">
        <f>Appendix_C_Detailed!Y2</f>
        <v>GC-21</v>
      </c>
      <c r="L6" s="16" t="str">
        <f>Appendix_C_Detailed!Z2</f>
        <v>GC-22</v>
      </c>
      <c r="M6" s="83"/>
      <c r="N6" s="85"/>
      <c r="O6" s="87"/>
      <c r="P6" s="89"/>
    </row>
    <row r="7" spans="1:16" ht="28" x14ac:dyDescent="0.35">
      <c r="A7" s="1" t="str">
        <f>A2</f>
        <v>Scientific Value</v>
      </c>
      <c r="B7" s="2">
        <f>Appendix_C_Detailed!P4</f>
        <v>5.67</v>
      </c>
      <c r="C7" s="2">
        <f>Appendix_C_Detailed!Q4</f>
        <v>3.83</v>
      </c>
      <c r="D7" s="2">
        <f>Appendix_C_Detailed!R4</f>
        <v>6.34</v>
      </c>
      <c r="E7" s="2">
        <f>Appendix_C_Detailed!S4</f>
        <v>6.51</v>
      </c>
      <c r="F7" s="2">
        <f>Appendix_C_Detailed!T4</f>
        <v>4.01</v>
      </c>
      <c r="G7" s="2">
        <f>Appendix_C_Detailed!U4</f>
        <v>6.84</v>
      </c>
      <c r="H7" s="2">
        <f>Appendix_C_Detailed!V4</f>
        <v>5.34</v>
      </c>
      <c r="I7" s="2">
        <f>Appendix_C_Detailed!W4</f>
        <v>4.17</v>
      </c>
      <c r="J7" s="2">
        <f>Appendix_C_Detailed!X4</f>
        <v>6.84</v>
      </c>
      <c r="K7" s="2">
        <f>Appendix_C_Detailed!Y4</f>
        <v>6.17</v>
      </c>
      <c r="L7" s="29">
        <f>Appendix_C_Detailed!Z4</f>
        <v>6.01</v>
      </c>
      <c r="M7" s="82" t="str">
        <f>A4</f>
        <v>Potential for use</v>
      </c>
      <c r="N7" s="84">
        <v>10</v>
      </c>
      <c r="O7" s="86">
        <f>AVERAGE(B4:L4,B9:L9)</f>
        <v>7.3054545454545456</v>
      </c>
      <c r="P7" s="88">
        <v>6.55</v>
      </c>
    </row>
    <row r="8" spans="1:16" ht="42.75" customHeight="1" x14ac:dyDescent="0.35">
      <c r="A8" s="1" t="str">
        <f>A3</f>
        <v>Additional Values</v>
      </c>
      <c r="B8" s="2">
        <f>Appendix_C_Detailed!P34</f>
        <v>2.67</v>
      </c>
      <c r="C8" s="2">
        <f>Appendix_C_Detailed!Q34</f>
        <v>2.5</v>
      </c>
      <c r="D8" s="2">
        <f>Appendix_C_Detailed!R34</f>
        <v>2</v>
      </c>
      <c r="E8" s="2">
        <f>Appendix_C_Detailed!S34</f>
        <v>2.17</v>
      </c>
      <c r="F8" s="2">
        <f>Appendix_C_Detailed!T34</f>
        <v>2.17</v>
      </c>
      <c r="G8" s="2">
        <f>Appendix_C_Detailed!U34</f>
        <v>2.17</v>
      </c>
      <c r="H8" s="2">
        <f>Appendix_C_Detailed!V34</f>
        <v>2.67</v>
      </c>
      <c r="I8" s="2">
        <f>Appendix_C_Detailed!W34</f>
        <v>1.67</v>
      </c>
      <c r="J8" s="2">
        <f>Appendix_C_Detailed!X34</f>
        <v>3</v>
      </c>
      <c r="K8" s="2">
        <f>Appendix_C_Detailed!Y34</f>
        <v>1.17</v>
      </c>
      <c r="L8" s="29">
        <f>Appendix_C_Detailed!Z34</f>
        <v>3</v>
      </c>
      <c r="M8" s="83"/>
      <c r="N8" s="85"/>
      <c r="O8" s="87"/>
      <c r="P8" s="89"/>
    </row>
    <row r="9" spans="1:16" ht="28" x14ac:dyDescent="0.35">
      <c r="A9" s="1" t="str">
        <f>A4</f>
        <v>Potential for use</v>
      </c>
      <c r="B9" s="2">
        <f>Appendix_C_Detailed!P45</f>
        <v>8.27</v>
      </c>
      <c r="C9" s="2">
        <f>Appendix_C_Detailed!Q45</f>
        <v>7.93</v>
      </c>
      <c r="D9" s="2">
        <f>Appendix_C_Detailed!R45</f>
        <v>8.23</v>
      </c>
      <c r="E9" s="2">
        <f>Appendix_C_Detailed!S45</f>
        <v>7.5600000000000005</v>
      </c>
      <c r="F9" s="2">
        <f>Appendix_C_Detailed!T45</f>
        <v>7.2</v>
      </c>
      <c r="G9" s="2">
        <f>Appendix_C_Detailed!U45</f>
        <v>7.9</v>
      </c>
      <c r="H9" s="2">
        <f>Appendix_C_Detailed!V45</f>
        <v>4.8599999999999994</v>
      </c>
      <c r="I9" s="2">
        <f>Appendix_C_Detailed!W45</f>
        <v>6.53</v>
      </c>
      <c r="J9" s="2">
        <f>Appendix_C_Detailed!X45</f>
        <v>7.4</v>
      </c>
      <c r="K9" s="2">
        <f>Appendix_C_Detailed!Y45</f>
        <v>7.57</v>
      </c>
      <c r="L9" s="29">
        <f>Appendix_C_Detailed!Z45</f>
        <v>6.6000000000000005</v>
      </c>
      <c r="M9" s="97" t="str">
        <f>A5</f>
        <v>TOTAL SCORE</v>
      </c>
      <c r="N9" s="99">
        <f>SUM(N3:N8)</f>
        <v>21</v>
      </c>
      <c r="O9" s="86">
        <f>AVERAGE(B5:L5,B10:L10)</f>
        <v>14.804545454545456</v>
      </c>
      <c r="P9" s="88">
        <v>12.39</v>
      </c>
    </row>
    <row r="10" spans="1:16" ht="28.5" thickBot="1" x14ac:dyDescent="0.4">
      <c r="A10" s="15" t="str">
        <f>A5</f>
        <v>TOTAL SCORE</v>
      </c>
      <c r="B10" s="15">
        <f>Appendix_C_Detailed!P82</f>
        <v>16.61</v>
      </c>
      <c r="C10" s="15">
        <f>Appendix_C_Detailed!Q82</f>
        <v>14.26</v>
      </c>
      <c r="D10" s="15">
        <f>Appendix_C_Detailed!R82</f>
        <v>16.57</v>
      </c>
      <c r="E10" s="15">
        <f>Appendix_C_Detailed!S82</f>
        <v>16.240000000000002</v>
      </c>
      <c r="F10" s="15">
        <f>Appendix_C_Detailed!T82</f>
        <v>13.38</v>
      </c>
      <c r="G10" s="15">
        <f>Appendix_C_Detailed!U82</f>
        <v>16.91</v>
      </c>
      <c r="H10" s="15">
        <f>Appendix_C_Detailed!V82</f>
        <v>12.87</v>
      </c>
      <c r="I10" s="15">
        <f>Appendix_C_Detailed!W82</f>
        <v>12.37</v>
      </c>
      <c r="J10" s="15">
        <f>Appendix_C_Detailed!X82</f>
        <v>17.240000000000002</v>
      </c>
      <c r="K10" s="15">
        <f>Appendix_C_Detailed!Y82</f>
        <v>14.91</v>
      </c>
      <c r="L10" s="17">
        <f>Appendix_C_Detailed!Z82</f>
        <v>15.610000000000001</v>
      </c>
      <c r="M10" s="98"/>
      <c r="N10" s="100"/>
      <c r="O10" s="101"/>
      <c r="P10" s="102"/>
    </row>
  </sheetData>
  <mergeCells count="20">
    <mergeCell ref="M7:M8"/>
    <mergeCell ref="N7:N8"/>
    <mergeCell ref="O7:O8"/>
    <mergeCell ref="P7:P8"/>
    <mergeCell ref="M9:M10"/>
    <mergeCell ref="N9:N10"/>
    <mergeCell ref="O9:O10"/>
    <mergeCell ref="P9:P10"/>
    <mergeCell ref="M5:M6"/>
    <mergeCell ref="N5:N6"/>
    <mergeCell ref="O5:O6"/>
    <mergeCell ref="P5:P6"/>
    <mergeCell ref="M1:M2"/>
    <mergeCell ref="N1:N2"/>
    <mergeCell ref="O1:O2"/>
    <mergeCell ref="P1:P2"/>
    <mergeCell ref="M3:M4"/>
    <mergeCell ref="N3:N4"/>
    <mergeCell ref="O3:O4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Appendix_C_Detailed</vt:lpstr>
      <vt:lpstr>Appendix_C_Summary</vt:lpstr>
      <vt:lpstr>Appendix_C_Detailed!OLE_LINK2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Author_1</dc:creator>
  <cp:lastModifiedBy>Pfano Makhera</cp:lastModifiedBy>
  <dcterms:created xsi:type="dcterms:W3CDTF">2024-01-11T08:02:02Z</dcterms:created>
  <dcterms:modified xsi:type="dcterms:W3CDTF">2025-04-08T09:02:36Z</dcterms:modified>
</cp:coreProperties>
</file>