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m.Braid\Desktop\Samantha Braid\Sam's Thesis\Round 2\S Braid PhD Thesis\"/>
    </mc:Choice>
  </mc:AlternateContent>
  <workbookProtection workbookPassword="95ED" lockStructure="1"/>
  <bookViews>
    <workbookView xWindow="10910" yWindow="180" windowWidth="5090" windowHeight="5600" firstSheet="1" activeTab="1"/>
  </bookViews>
  <sheets>
    <sheet name="Instructions" sheetId="1" r:id="rId1"/>
    <sheet name="Impact Form" sheetId="13" r:id="rId2"/>
    <sheet name="Impact score" sheetId="14" r:id="rId3"/>
    <sheet name="Indicator weighting" sheetId="28" r:id="rId4"/>
    <sheet name="Function weighting" sheetId="24" r:id="rId5"/>
    <sheet name="Dashboard" sheetId="27" r:id="rId6"/>
  </sheets>
  <calcPr calcId="152511"/>
</workbook>
</file>

<file path=xl/calcChain.xml><?xml version="1.0" encoding="utf-8"?>
<calcChain xmlns="http://schemas.openxmlformats.org/spreadsheetml/2006/main">
  <c r="J50" i="27" l="1"/>
  <c r="V67" i="24"/>
  <c r="T67" i="24"/>
  <c r="V66" i="24"/>
  <c r="T66" i="24"/>
  <c r="V65" i="24"/>
  <c r="T65" i="24"/>
  <c r="V64" i="24"/>
  <c r="T64" i="24"/>
  <c r="V62" i="24"/>
  <c r="T62" i="24"/>
  <c r="AD61" i="24"/>
  <c r="X61" i="24"/>
  <c r="V61" i="24"/>
  <c r="T61" i="24"/>
  <c r="Q61" i="24"/>
  <c r="O61" i="24"/>
  <c r="G61" i="24"/>
  <c r="V60" i="24"/>
  <c r="T60" i="24"/>
  <c r="V59" i="24"/>
  <c r="T59" i="24"/>
  <c r="V58" i="24"/>
  <c r="T58" i="24"/>
  <c r="V57" i="24"/>
  <c r="T57" i="24"/>
  <c r="G39" i="24"/>
  <c r="G38" i="24"/>
  <c r="G37" i="24"/>
  <c r="G36" i="24"/>
  <c r="L21" i="24"/>
  <c r="L20" i="24"/>
  <c r="Z61" i="24" s="1"/>
  <c r="L19" i="24"/>
  <c r="R61" i="24" s="1"/>
  <c r="L17" i="24"/>
  <c r="L16" i="24"/>
  <c r="K61" i="24" s="1"/>
  <c r="L15" i="24"/>
  <c r="L8" i="24"/>
  <c r="AB61" i="24" s="1"/>
  <c r="L7" i="24"/>
  <c r="L5" i="24"/>
  <c r="L4" i="24"/>
  <c r="M61" i="24" s="1"/>
  <c r="L3" i="24"/>
  <c r="I61" i="24" s="1"/>
  <c r="L2" i="24"/>
  <c r="E61" i="24" s="1"/>
  <c r="BR75" i="28"/>
  <c r="BP75" i="28"/>
  <c r="BN75" i="28"/>
  <c r="BL75" i="28"/>
  <c r="BJ75" i="28"/>
  <c r="BH75" i="28"/>
  <c r="BF75" i="28"/>
  <c r="BD75" i="28"/>
  <c r="BB75" i="28"/>
  <c r="AZ75" i="28"/>
  <c r="AX75" i="28"/>
  <c r="AU75" i="28"/>
  <c r="AS75" i="28"/>
  <c r="AQ75" i="28"/>
  <c r="AO75" i="28"/>
  <c r="AM75" i="28"/>
  <c r="AK75" i="28"/>
  <c r="AJ75" i="28"/>
  <c r="AI75" i="28"/>
  <c r="AG75" i="28"/>
  <c r="AE75" i="28"/>
  <c r="AC75" i="28"/>
  <c r="AA75" i="28"/>
  <c r="X75" i="28"/>
  <c r="V75" i="28"/>
  <c r="T75" i="28"/>
  <c r="R75" i="28"/>
  <c r="P75" i="28"/>
  <c r="N75" i="28"/>
  <c r="L75" i="28"/>
  <c r="J75" i="28"/>
  <c r="H75" i="28"/>
  <c r="F75" i="28"/>
  <c r="D75" i="28"/>
  <c r="BK38" i="28"/>
  <c r="BJ38" i="28"/>
  <c r="Q38" i="28"/>
  <c r="P38" i="28"/>
  <c r="BK37" i="28"/>
  <c r="BJ37" i="28"/>
  <c r="Q37" i="28"/>
  <c r="P37" i="28"/>
  <c r="BG36" i="28"/>
  <c r="BF36" i="28"/>
  <c r="M36" i="28"/>
  <c r="L36" i="28"/>
  <c r="BG35" i="28"/>
  <c r="BF35" i="28"/>
  <c r="M35" i="28"/>
  <c r="L35" i="28"/>
  <c r="BG34" i="28"/>
  <c r="BF34" i="28"/>
  <c r="M34" i="28"/>
  <c r="L34" i="28"/>
  <c r="BG33" i="28"/>
  <c r="BF33" i="28"/>
  <c r="M33" i="28"/>
  <c r="L33" i="28"/>
  <c r="BG32" i="28"/>
  <c r="BF32" i="28"/>
  <c r="M32" i="28"/>
  <c r="L32" i="28"/>
  <c r="BE11" i="28"/>
  <c r="K11" i="28"/>
  <c r="BE10" i="28"/>
  <c r="K10" i="28"/>
  <c r="BI4" i="28"/>
  <c r="BH4" i="28"/>
  <c r="BD4" i="28"/>
  <c r="BC4" i="28"/>
  <c r="BB4" i="28"/>
  <c r="BA4" i="28"/>
  <c r="AZ4" i="28"/>
  <c r="Y4" i="28"/>
  <c r="O4" i="28"/>
  <c r="N4" i="28"/>
  <c r="I4" i="28"/>
  <c r="H4" i="28"/>
  <c r="G4" i="28"/>
  <c r="F4" i="28"/>
  <c r="H90" i="14"/>
  <c r="G90" i="14"/>
  <c r="D90" i="14"/>
  <c r="C90" i="14"/>
  <c r="H89" i="14"/>
  <c r="G89" i="14"/>
  <c r="D89" i="14"/>
  <c r="C89" i="14"/>
  <c r="H88" i="14"/>
  <c r="G88" i="14"/>
  <c r="D88" i="14"/>
  <c r="C88" i="14"/>
  <c r="H87" i="14"/>
  <c r="G87" i="14"/>
  <c r="D87" i="14"/>
  <c r="C87" i="14"/>
  <c r="H86" i="14"/>
  <c r="G86" i="14"/>
  <c r="D86" i="14"/>
  <c r="C86" i="14"/>
  <c r="G85" i="14"/>
  <c r="H85" i="14" s="1"/>
  <c r="BF31" i="28" s="1"/>
  <c r="BG31" i="28" s="1"/>
  <c r="C85" i="14"/>
  <c r="D85" i="14" s="1"/>
  <c r="L31" i="28" s="1"/>
  <c r="M31" i="28" s="1"/>
  <c r="E84" i="14"/>
  <c r="F84" i="14" s="1"/>
  <c r="AI30" i="28" s="1"/>
  <c r="AJ30" i="28" s="1"/>
  <c r="E83" i="14"/>
  <c r="F83" i="14" s="1"/>
  <c r="AI29" i="28" s="1"/>
  <c r="AJ29" i="28" s="1"/>
  <c r="E82" i="14"/>
  <c r="F82" i="14" s="1"/>
  <c r="AI28" i="28" s="1"/>
  <c r="AJ28" i="28" s="1"/>
  <c r="F81" i="14"/>
  <c r="AI27" i="28" s="1"/>
  <c r="AJ27" i="28" s="1"/>
  <c r="E81" i="14"/>
  <c r="E80" i="14"/>
  <c r="F80" i="14" s="1"/>
  <c r="AI26" i="28" s="1"/>
  <c r="AJ26" i="28" s="1"/>
  <c r="F79" i="14"/>
  <c r="AI25" i="28" s="1"/>
  <c r="AJ25" i="28" s="1"/>
  <c r="E79" i="14"/>
  <c r="E78" i="14"/>
  <c r="F78" i="14" s="1"/>
  <c r="E77" i="14"/>
  <c r="F77" i="14" s="1"/>
  <c r="AI23" i="28" s="1"/>
  <c r="AJ23" i="28" s="1"/>
  <c r="E76" i="14"/>
  <c r="F76" i="14" s="1"/>
  <c r="AI22" i="28" s="1"/>
  <c r="AJ22" i="28" s="1"/>
  <c r="E75" i="14"/>
  <c r="F75" i="14" s="1"/>
  <c r="AI21" i="28" s="1"/>
  <c r="E74" i="14"/>
  <c r="G74" i="14" s="1"/>
  <c r="H74" i="14" s="1"/>
  <c r="BN20" i="28" s="1"/>
  <c r="BO20" i="28" s="1"/>
  <c r="E73" i="14"/>
  <c r="E72" i="14"/>
  <c r="G72" i="14" s="1"/>
  <c r="H72" i="14" s="1"/>
  <c r="BN18" i="28" s="1"/>
  <c r="H71" i="14"/>
  <c r="E71" i="14"/>
  <c r="F71" i="14" s="1"/>
  <c r="AQ17" i="28" s="1"/>
  <c r="AR17" i="28" s="1"/>
  <c r="D71" i="14"/>
  <c r="G70" i="14"/>
  <c r="H70" i="14" s="1"/>
  <c r="F70" i="14"/>
  <c r="C70" i="14"/>
  <c r="D70" i="14" s="1"/>
  <c r="G69" i="14"/>
  <c r="H69" i="14" s="1"/>
  <c r="E69" i="14"/>
  <c r="F69" i="14" s="1"/>
  <c r="C69" i="14"/>
  <c r="D69" i="14" s="1"/>
  <c r="G68" i="14"/>
  <c r="H68" i="14" s="1"/>
  <c r="F68" i="14"/>
  <c r="C68" i="14"/>
  <c r="D68" i="14" s="1"/>
  <c r="L14" i="28" s="1"/>
  <c r="H67" i="14"/>
  <c r="E67" i="14"/>
  <c r="F67" i="14" s="1"/>
  <c r="D67" i="14"/>
  <c r="G66" i="14"/>
  <c r="H66" i="14" s="1"/>
  <c r="F66" i="14"/>
  <c r="C66" i="14"/>
  <c r="D66" i="14" s="1"/>
  <c r="G65" i="14"/>
  <c r="H65" i="14" s="1"/>
  <c r="F65" i="14"/>
  <c r="C65" i="14"/>
  <c r="D65" i="14" s="1"/>
  <c r="G64" i="14"/>
  <c r="H64" i="14" s="1"/>
  <c r="F64" i="14"/>
  <c r="C64" i="14"/>
  <c r="D64" i="14" s="1"/>
  <c r="X10" i="28" s="1"/>
  <c r="Y10" i="28" s="1"/>
  <c r="G63" i="14"/>
  <c r="H63" i="14" s="1"/>
  <c r="BF9" i="28" s="1"/>
  <c r="BG9" i="28" s="1"/>
  <c r="E63" i="14"/>
  <c r="F63" i="14" s="1"/>
  <c r="AI9" i="28" s="1"/>
  <c r="AJ9" i="28" s="1"/>
  <c r="C63" i="14"/>
  <c r="D63" i="14" s="1"/>
  <c r="L9" i="28" s="1"/>
  <c r="M9" i="28" s="1"/>
  <c r="G62" i="14"/>
  <c r="H62" i="14" s="1"/>
  <c r="E62" i="14"/>
  <c r="F62" i="14" s="1"/>
  <c r="C62" i="14"/>
  <c r="D62" i="14" s="1"/>
  <c r="G61" i="14"/>
  <c r="H61" i="14" s="1"/>
  <c r="E61" i="14"/>
  <c r="F61" i="14" s="1"/>
  <c r="AK7" i="28" s="1"/>
  <c r="AL7" i="28" s="1"/>
  <c r="C61" i="14"/>
  <c r="D61" i="14" s="1"/>
  <c r="G60" i="14"/>
  <c r="H60" i="14" s="1"/>
  <c r="AX6" i="28" s="1"/>
  <c r="E60" i="14"/>
  <c r="F60" i="14" s="1"/>
  <c r="AA6" i="28" s="1"/>
  <c r="C60" i="14"/>
  <c r="D60" i="14" s="1"/>
  <c r="D6" i="28" s="1"/>
  <c r="G59" i="14"/>
  <c r="H59" i="14" s="1"/>
  <c r="BB5" i="28" s="1"/>
  <c r="C59" i="14"/>
  <c r="D59" i="14" s="1"/>
  <c r="H5" i="28" s="1"/>
  <c r="I5" i="28" s="1"/>
  <c r="D55" i="14"/>
  <c r="D54" i="14"/>
  <c r="D53" i="14"/>
  <c r="D52" i="14"/>
  <c r="D51" i="14"/>
  <c r="D50" i="14"/>
  <c r="D49" i="14"/>
  <c r="D48" i="14"/>
  <c r="D47" i="14"/>
  <c r="D46" i="14"/>
  <c r="D45" i="14"/>
  <c r="D41" i="14"/>
  <c r="C41" i="14"/>
  <c r="D40" i="14"/>
  <c r="C40" i="14"/>
  <c r="D39" i="14"/>
  <c r="C39" i="14"/>
  <c r="G37" i="14"/>
  <c r="F37" i="14"/>
  <c r="D37" i="14"/>
  <c r="C37" i="14"/>
  <c r="G36" i="14"/>
  <c r="F36" i="14"/>
  <c r="D36" i="14"/>
  <c r="C36" i="14"/>
  <c r="G35" i="14"/>
  <c r="F35" i="14"/>
  <c r="D35" i="14"/>
  <c r="C35" i="14"/>
  <c r="E32" i="14"/>
  <c r="F31" i="14"/>
  <c r="C31" i="14"/>
  <c r="J30" i="14"/>
  <c r="I30" i="14"/>
  <c r="H30" i="14"/>
  <c r="G30" i="14"/>
  <c r="F30" i="14"/>
  <c r="E30" i="14"/>
  <c r="D30" i="14"/>
  <c r="C30" i="14"/>
  <c r="J29" i="14"/>
  <c r="I29" i="14"/>
  <c r="H29" i="14"/>
  <c r="G29" i="14"/>
  <c r="F29" i="14"/>
  <c r="E29" i="14"/>
  <c r="D29" i="14"/>
  <c r="C29" i="14"/>
  <c r="J28" i="14"/>
  <c r="I28" i="14"/>
  <c r="H28" i="14"/>
  <c r="G28" i="14"/>
  <c r="F28" i="14"/>
  <c r="E28" i="14"/>
  <c r="D28" i="14"/>
  <c r="C28" i="14"/>
  <c r="J27" i="14"/>
  <c r="I27" i="14"/>
  <c r="H27" i="14"/>
  <c r="G27" i="14"/>
  <c r="F27" i="14"/>
  <c r="E27" i="14"/>
  <c r="D27" i="14"/>
  <c r="C27" i="14"/>
  <c r="J26" i="14"/>
  <c r="I26" i="14"/>
  <c r="H26" i="14"/>
  <c r="G26" i="14"/>
  <c r="F26" i="14"/>
  <c r="E26" i="14"/>
  <c r="D26" i="14"/>
  <c r="C26" i="14"/>
  <c r="G24" i="14"/>
  <c r="F24" i="14"/>
  <c r="D24" i="14"/>
  <c r="C24" i="14"/>
  <c r="G23" i="14"/>
  <c r="F23" i="14"/>
  <c r="D23" i="14"/>
  <c r="C23" i="14"/>
  <c r="G22" i="14"/>
  <c r="F22" i="14"/>
  <c r="D22" i="14"/>
  <c r="C22" i="14"/>
  <c r="G21" i="14"/>
  <c r="F21" i="14"/>
  <c r="D21" i="14"/>
  <c r="C21" i="14"/>
  <c r="G20" i="14"/>
  <c r="F20" i="14"/>
  <c r="D20" i="14"/>
  <c r="C20" i="14"/>
  <c r="G19" i="14"/>
  <c r="F19" i="14"/>
  <c r="D19" i="14"/>
  <c r="C19" i="14"/>
  <c r="G18" i="14"/>
  <c r="F18" i="14"/>
  <c r="D18" i="14"/>
  <c r="C18" i="14"/>
  <c r="G17" i="14"/>
  <c r="F17" i="14"/>
  <c r="D17" i="14"/>
  <c r="C17" i="14"/>
  <c r="F74" i="14" l="1"/>
  <c r="C74" i="14"/>
  <c r="D74" i="14" s="1"/>
  <c r="H20" i="28" s="1"/>
  <c r="F72" i="14"/>
  <c r="AO18" i="28" s="1"/>
  <c r="C72" i="14"/>
  <c r="D72" i="14" s="1"/>
  <c r="V18" i="28" s="1"/>
  <c r="W18" i="28" s="1"/>
  <c r="N7" i="28"/>
  <c r="O7" i="28" s="1"/>
  <c r="F7" i="28"/>
  <c r="X8" i="28"/>
  <c r="Y8" i="28" s="1"/>
  <c r="R8" i="28"/>
  <c r="S8" i="28" s="1"/>
  <c r="T8" i="28"/>
  <c r="U8" i="28" s="1"/>
  <c r="J8" i="28"/>
  <c r="K8" i="28" s="1"/>
  <c r="D38" i="28"/>
  <c r="D37" i="28"/>
  <c r="E6" i="28"/>
  <c r="L37" i="28"/>
  <c r="AA37" i="28"/>
  <c r="AA38" i="28"/>
  <c r="AB6" i="28"/>
  <c r="AQ8" i="28"/>
  <c r="AR8" i="28" s="1"/>
  <c r="AG8" i="28"/>
  <c r="AH8" i="28" s="1"/>
  <c r="AU8" i="28"/>
  <c r="AV8" i="28" s="1"/>
  <c r="AO8" i="28"/>
  <c r="AP8" i="28" s="1"/>
  <c r="AC7" i="28"/>
  <c r="AD7" i="28" s="1"/>
  <c r="AU7" i="28"/>
  <c r="AV7" i="28" s="1"/>
  <c r="AZ7" i="28"/>
  <c r="BH7" i="28"/>
  <c r="BI7" i="28" s="1"/>
  <c r="BN8" i="28"/>
  <c r="BO8" i="28" s="1"/>
  <c r="BD8" i="28"/>
  <c r="BE8" i="28" s="1"/>
  <c r="BR8" i="28"/>
  <c r="BS8" i="28" s="1"/>
  <c r="BL8" i="28"/>
  <c r="BM8" i="28" s="1"/>
  <c r="AY6" i="28"/>
  <c r="AX37" i="28"/>
  <c r="AX38" i="28"/>
  <c r="BR10" i="28"/>
  <c r="BS10" i="28" s="1"/>
  <c r="BB10" i="28"/>
  <c r="BC10" i="28" s="1"/>
  <c r="BH10" i="28"/>
  <c r="BI10" i="28" s="1"/>
  <c r="BH12" i="28"/>
  <c r="BI12" i="28" s="1"/>
  <c r="BR12" i="28"/>
  <c r="BS12" i="28" s="1"/>
  <c r="BD12" i="28"/>
  <c r="BE12" i="28" s="1"/>
  <c r="BR11" i="28"/>
  <c r="BS11" i="28" s="1"/>
  <c r="BB11" i="28"/>
  <c r="BC11" i="28" s="1"/>
  <c r="BH11" i="28"/>
  <c r="BI11" i="28" s="1"/>
  <c r="AU13" i="28"/>
  <c r="AV13" i="28" s="1"/>
  <c r="AE13" i="28"/>
  <c r="AF13" i="28" s="1"/>
  <c r="AK13" i="28"/>
  <c r="H11" i="28"/>
  <c r="I11" i="28" s="1"/>
  <c r="N11" i="28"/>
  <c r="O11" i="28" s="1"/>
  <c r="X11" i="28"/>
  <c r="Y11" i="28" s="1"/>
  <c r="N12" i="28"/>
  <c r="O12" i="28" s="1"/>
  <c r="X12" i="28"/>
  <c r="Y12" i="28" s="1"/>
  <c r="J12" i="28"/>
  <c r="K12" i="28" s="1"/>
  <c r="N10" i="28"/>
  <c r="O10" i="28" s="1"/>
  <c r="H10" i="28"/>
  <c r="I10" i="28" s="1"/>
  <c r="BN15" i="28"/>
  <c r="BO15" i="28" s="1"/>
  <c r="BD15" i="28"/>
  <c r="BE15" i="28" s="1"/>
  <c r="BR15" i="28"/>
  <c r="BS15" i="28" s="1"/>
  <c r="BH15" i="28"/>
  <c r="BI15" i="28" s="1"/>
  <c r="BF14" i="28"/>
  <c r="BH14" i="28"/>
  <c r="BR16" i="28"/>
  <c r="BS16" i="28" s="1"/>
  <c r="BN16" i="28"/>
  <c r="BO16" i="28" s="1"/>
  <c r="BD16" i="28"/>
  <c r="BE16" i="28" s="1"/>
  <c r="BP16" i="28"/>
  <c r="BQ16" i="28" s="1"/>
  <c r="BH16" i="28"/>
  <c r="BI16" i="28" s="1"/>
  <c r="BO18" i="28"/>
  <c r="AQ15" i="28"/>
  <c r="AU15" i="28"/>
  <c r="R18" i="28"/>
  <c r="AS18" i="28"/>
  <c r="G73" i="14"/>
  <c r="H73" i="14" s="1"/>
  <c r="C73" i="14"/>
  <c r="D73" i="14" s="1"/>
  <c r="I20" i="28"/>
  <c r="F73" i="14"/>
  <c r="AM17" i="28"/>
  <c r="T18" i="28"/>
  <c r="U18" i="28" s="1"/>
  <c r="AQ18" i="28"/>
  <c r="AR18" i="28" s="1"/>
  <c r="BP18" i="28"/>
  <c r="BL18" i="28"/>
  <c r="J18" i="28"/>
  <c r="K18" i="28" s="1"/>
  <c r="AG18" i="28"/>
  <c r="BD18" i="28"/>
  <c r="BB20" i="28"/>
  <c r="AE20" i="28"/>
  <c r="X16" i="28"/>
  <c r="Y16" i="28" s="1"/>
  <c r="T16" i="28"/>
  <c r="U16" i="28" s="1"/>
  <c r="J16" i="28"/>
  <c r="K16" i="28" s="1"/>
  <c r="N16" i="28"/>
  <c r="O16" i="28" s="1"/>
  <c r="V16" i="28"/>
  <c r="T15" i="28"/>
  <c r="J15" i="28"/>
  <c r="M14" i="28"/>
  <c r="L38" i="28"/>
  <c r="N14" i="28"/>
  <c r="X15" i="28"/>
  <c r="N15" i="28"/>
  <c r="O15" i="28" s="1"/>
  <c r="AJ21" i="28"/>
  <c r="AI24" i="28"/>
  <c r="AJ24" i="28" s="1"/>
  <c r="AC24" i="28"/>
  <c r="AI37" i="28" l="1"/>
  <c r="T20" i="28"/>
  <c r="U20" i="28" s="1"/>
  <c r="AQ20" i="28"/>
  <c r="AR20" i="28" s="1"/>
  <c r="AG20" i="28"/>
  <c r="AH20" i="28" s="1"/>
  <c r="BN37" i="28"/>
  <c r="H37" i="28"/>
  <c r="E38" i="28"/>
  <c r="E37" i="28"/>
  <c r="F38" i="28"/>
  <c r="F37" i="28"/>
  <c r="G7" i="28"/>
  <c r="AB38" i="28"/>
  <c r="AB37" i="28"/>
  <c r="BA7" i="28"/>
  <c r="AZ38" i="28"/>
  <c r="AZ37" i="28"/>
  <c r="AY37" i="28"/>
  <c r="AY38" i="28"/>
  <c r="AK38" i="28"/>
  <c r="AK37" i="28"/>
  <c r="AL13" i="28"/>
  <c r="H38" i="28"/>
  <c r="BF38" i="28"/>
  <c r="BF37" i="28"/>
  <c r="BG14" i="28"/>
  <c r="BH38" i="28"/>
  <c r="BH37" i="28"/>
  <c r="BI14" i="28"/>
  <c r="AT18" i="28"/>
  <c r="AS37" i="28"/>
  <c r="BE18" i="28"/>
  <c r="BQ18" i="28"/>
  <c r="BP37" i="28"/>
  <c r="V19" i="28"/>
  <c r="W19" i="28" s="1"/>
  <c r="R19" i="28"/>
  <c r="S19" i="28" s="1"/>
  <c r="X19" i="28"/>
  <c r="Y19" i="28" s="1"/>
  <c r="J19" i="28"/>
  <c r="K19" i="28" s="1"/>
  <c r="T19" i="28"/>
  <c r="U19" i="28" s="1"/>
  <c r="S18" i="28"/>
  <c r="R38" i="28"/>
  <c r="R37" i="28"/>
  <c r="AF20" i="28"/>
  <c r="AE38" i="28"/>
  <c r="AE37" i="28"/>
  <c r="AH18" i="28"/>
  <c r="AU19" i="28"/>
  <c r="AV19" i="28" s="1"/>
  <c r="AQ19" i="28"/>
  <c r="AR19" i="28" s="1"/>
  <c r="AG19" i="28"/>
  <c r="AH19" i="28" s="1"/>
  <c r="AS19" i="28"/>
  <c r="AT19" i="28" s="1"/>
  <c r="AO19" i="28"/>
  <c r="AP19" i="28" s="1"/>
  <c r="BP19" i="28"/>
  <c r="BQ19" i="28" s="1"/>
  <c r="BL19" i="28"/>
  <c r="BM19" i="28" s="1"/>
  <c r="BN19" i="28"/>
  <c r="BR19" i="28"/>
  <c r="BD19" i="28"/>
  <c r="BE19" i="28" s="1"/>
  <c r="BM18" i="28"/>
  <c r="I38" i="28"/>
  <c r="I37" i="28"/>
  <c r="AR15" i="28"/>
  <c r="AM37" i="28"/>
  <c r="AN17" i="28"/>
  <c r="AM38" i="28"/>
  <c r="BB38" i="28"/>
  <c r="BB37" i="28"/>
  <c r="BC20" i="28"/>
  <c r="AP18" i="28"/>
  <c r="AO37" i="28"/>
  <c r="AU37" i="28"/>
  <c r="AV15" i="28"/>
  <c r="N38" i="28"/>
  <c r="O14" i="28"/>
  <c r="N37" i="28"/>
  <c r="T37" i="28"/>
  <c r="T38" i="28"/>
  <c r="U15" i="28"/>
  <c r="V38" i="28"/>
  <c r="W16" i="28"/>
  <c r="V37" i="28"/>
  <c r="M38" i="28"/>
  <c r="M37" i="28"/>
  <c r="Y15" i="28"/>
  <c r="J37" i="28"/>
  <c r="K15" i="28"/>
  <c r="AC38" i="28"/>
  <c r="AD24" i="28"/>
  <c r="AC37" i="28"/>
  <c r="AJ38" i="28"/>
  <c r="AJ37" i="28"/>
  <c r="AI38" i="28"/>
  <c r="AQ38" i="28" l="1"/>
  <c r="AG37" i="28"/>
  <c r="J38" i="28"/>
  <c r="AQ37" i="28"/>
  <c r="BL38" i="28"/>
  <c r="X37" i="28"/>
  <c r="BL37" i="28"/>
  <c r="BD37" i="28"/>
  <c r="F7" i="24"/>
  <c r="X67" i="24" s="1"/>
  <c r="F2" i="24"/>
  <c r="E67" i="24" s="1"/>
  <c r="F8" i="24"/>
  <c r="AB67" i="24" s="1"/>
  <c r="F3" i="24"/>
  <c r="I67" i="24" s="1"/>
  <c r="F4" i="24"/>
  <c r="M67" i="24" s="1"/>
  <c r="F5" i="24"/>
  <c r="Q67" i="24" s="1"/>
  <c r="G38" i="28"/>
  <c r="G37" i="28"/>
  <c r="F11" i="24"/>
  <c r="U67" i="24" s="1"/>
  <c r="F14" i="24"/>
  <c r="AC67" i="24" s="1"/>
  <c r="F10" i="24"/>
  <c r="J67" i="24" s="1"/>
  <c r="F13" i="24"/>
  <c r="Y67" i="24" s="1"/>
  <c r="F9" i="24"/>
  <c r="F67" i="24" s="1"/>
  <c r="F12" i="24"/>
  <c r="N67" i="24" s="1"/>
  <c r="BA38" i="28"/>
  <c r="BA37" i="28"/>
  <c r="F21" i="24"/>
  <c r="AD67" i="24" s="1"/>
  <c r="F16" i="24"/>
  <c r="K67" i="24" s="1"/>
  <c r="F17" i="24"/>
  <c r="O67" i="24" s="1"/>
  <c r="F19" i="24"/>
  <c r="R67" i="24" s="1"/>
  <c r="F20" i="24"/>
  <c r="Z67" i="24" s="1"/>
  <c r="F15" i="24"/>
  <c r="G67" i="24" s="1"/>
  <c r="AL38" i="28"/>
  <c r="AL37" i="28"/>
  <c r="BG38" i="28"/>
  <c r="BG37" i="28"/>
  <c r="BI38" i="28"/>
  <c r="BI37" i="28"/>
  <c r="BM37" i="28"/>
  <c r="BM38" i="28"/>
  <c r="AO38" i="28"/>
  <c r="AH37" i="28"/>
  <c r="AH38" i="28"/>
  <c r="S38" i="28"/>
  <c r="S37" i="28"/>
  <c r="BQ37" i="28"/>
  <c r="BQ38" i="28"/>
  <c r="AV37" i="28"/>
  <c r="AV38" i="28"/>
  <c r="AP38" i="28"/>
  <c r="AP37" i="28"/>
  <c r="AG38" i="28"/>
  <c r="AF38" i="28"/>
  <c r="AF37" i="28"/>
  <c r="BE37" i="28"/>
  <c r="BE38" i="28"/>
  <c r="AS38" i="28"/>
  <c r="H5" i="24"/>
  <c r="Q65" i="24" s="1"/>
  <c r="H4" i="24"/>
  <c r="M65" i="24" s="1"/>
  <c r="H8" i="24"/>
  <c r="AB65" i="24" s="1"/>
  <c r="H7" i="24"/>
  <c r="X65" i="24" s="1"/>
  <c r="H3" i="24"/>
  <c r="I65" i="24" s="1"/>
  <c r="H2" i="24"/>
  <c r="E65" i="24" s="1"/>
  <c r="BR38" i="28"/>
  <c r="BR37" i="28"/>
  <c r="BS19" i="28"/>
  <c r="AU38" i="28"/>
  <c r="BO19" i="28"/>
  <c r="BN38" i="28"/>
  <c r="X38" i="28"/>
  <c r="BC38" i="28"/>
  <c r="BC37" i="28"/>
  <c r="AN37" i="28"/>
  <c r="AN38" i="28"/>
  <c r="AR37" i="28"/>
  <c r="AR38" i="28"/>
  <c r="BP38" i="28"/>
  <c r="BD38" i="28"/>
  <c r="AT38" i="28"/>
  <c r="AT37" i="28"/>
  <c r="K37" i="28"/>
  <c r="K38" i="28"/>
  <c r="Y38" i="28"/>
  <c r="Y37" i="28"/>
  <c r="W37" i="28"/>
  <c r="W38" i="28"/>
  <c r="J8" i="24"/>
  <c r="AB63" i="24" s="1"/>
  <c r="J7" i="24"/>
  <c r="X63" i="24" s="1"/>
  <c r="J6" i="24"/>
  <c r="J5" i="24"/>
  <c r="Q63" i="24" s="1"/>
  <c r="J4" i="24"/>
  <c r="M63" i="24" s="1"/>
  <c r="J3" i="24"/>
  <c r="J2" i="24"/>
  <c r="E63" i="24" s="1"/>
  <c r="U38" i="28"/>
  <c r="U37" i="28"/>
  <c r="O37" i="28"/>
  <c r="O38" i="28"/>
  <c r="J14" i="24"/>
  <c r="AC63" i="24" s="1"/>
  <c r="J13" i="24"/>
  <c r="Y63" i="24" s="1"/>
  <c r="J12" i="24"/>
  <c r="N63" i="24" s="1"/>
  <c r="J11" i="24"/>
  <c r="U63" i="24" s="1"/>
  <c r="J10" i="24"/>
  <c r="J63" i="24" s="1"/>
  <c r="J9" i="24"/>
  <c r="F63" i="24" s="1"/>
  <c r="AD37" i="28"/>
  <c r="AD38" i="28"/>
  <c r="G8" i="24" l="1"/>
  <c r="AB66" i="24" s="1"/>
  <c r="G3" i="24"/>
  <c r="I66" i="24" s="1"/>
  <c r="G4" i="24"/>
  <c r="M66" i="24" s="1"/>
  <c r="G5" i="24"/>
  <c r="Q66" i="24" s="1"/>
  <c r="G7" i="24"/>
  <c r="X66" i="24" s="1"/>
  <c r="G2" i="24"/>
  <c r="E66" i="24" s="1"/>
  <c r="G17" i="24"/>
  <c r="O66" i="24" s="1"/>
  <c r="G19" i="24"/>
  <c r="R66" i="24" s="1"/>
  <c r="G20" i="24"/>
  <c r="Z66" i="24" s="1"/>
  <c r="G15" i="24"/>
  <c r="G66" i="24" s="1"/>
  <c r="G21" i="24"/>
  <c r="AD66" i="24" s="1"/>
  <c r="G16" i="24"/>
  <c r="K66" i="24" s="1"/>
  <c r="K13" i="24"/>
  <c r="Y62" i="24" s="1"/>
  <c r="K11" i="24"/>
  <c r="U62" i="24" s="1"/>
  <c r="K9" i="24"/>
  <c r="F62" i="24" s="1"/>
  <c r="K14" i="24"/>
  <c r="AC62" i="24" s="1"/>
  <c r="K12" i="24"/>
  <c r="N62" i="24" s="1"/>
  <c r="K10" i="24"/>
  <c r="J62" i="24" s="1"/>
  <c r="K19" i="24"/>
  <c r="R62" i="24" s="1"/>
  <c r="K16" i="24"/>
  <c r="K62" i="24" s="1"/>
  <c r="K15" i="24"/>
  <c r="G62" i="24" s="1"/>
  <c r="K21" i="24"/>
  <c r="K20" i="24"/>
  <c r="Z62" i="24" s="1"/>
  <c r="K17" i="24"/>
  <c r="O62" i="24" s="1"/>
  <c r="J20" i="24"/>
  <c r="Z63" i="24" s="1"/>
  <c r="J17" i="24"/>
  <c r="O63" i="24" s="1"/>
  <c r="J19" i="24"/>
  <c r="R63" i="24" s="1"/>
  <c r="J18" i="24"/>
  <c r="J16" i="24"/>
  <c r="K63" i="24" s="1"/>
  <c r="J15" i="24"/>
  <c r="G63" i="24" s="1"/>
  <c r="J21" i="24"/>
  <c r="H11" i="24"/>
  <c r="U65" i="24" s="1"/>
  <c r="H14" i="24"/>
  <c r="AC65" i="24" s="1"/>
  <c r="H10" i="24"/>
  <c r="J65" i="24" s="1"/>
  <c r="H12" i="24"/>
  <c r="N65" i="24" s="1"/>
  <c r="H9" i="24"/>
  <c r="F65" i="24" s="1"/>
  <c r="H13" i="24"/>
  <c r="Y65" i="24" s="1"/>
  <c r="O17" i="24"/>
  <c r="O58" i="24" s="1"/>
  <c r="O16" i="24"/>
  <c r="K58" i="24" s="1"/>
  <c r="O15" i="24"/>
  <c r="G58" i="24" s="1"/>
  <c r="O20" i="24"/>
  <c r="Z58" i="24" s="1"/>
  <c r="O21" i="24"/>
  <c r="AD58" i="24" s="1"/>
  <c r="O19" i="24"/>
  <c r="R58" i="24" s="1"/>
  <c r="M8" i="24"/>
  <c r="AB60" i="24" s="1"/>
  <c r="M3" i="24"/>
  <c r="I60" i="24" s="1"/>
  <c r="M7" i="24"/>
  <c r="X60" i="24" s="1"/>
  <c r="M2" i="24"/>
  <c r="E60" i="24" s="1"/>
  <c r="M5" i="24"/>
  <c r="Q60" i="24" s="1"/>
  <c r="M4" i="24"/>
  <c r="M60" i="24" s="1"/>
  <c r="O13" i="24"/>
  <c r="Y58" i="24" s="1"/>
  <c r="O9" i="24"/>
  <c r="F58" i="24" s="1"/>
  <c r="O12" i="24"/>
  <c r="N58" i="24" s="1"/>
  <c r="O10" i="24"/>
  <c r="J58" i="24" s="1"/>
  <c r="O14" i="24"/>
  <c r="AC58" i="24" s="1"/>
  <c r="O11" i="24"/>
  <c r="U58" i="24" s="1"/>
  <c r="H21" i="24"/>
  <c r="H20" i="24"/>
  <c r="H19" i="24"/>
  <c r="H16" i="24"/>
  <c r="H17" i="24"/>
  <c r="H15" i="24"/>
  <c r="BO38" i="28"/>
  <c r="BO37" i="28"/>
  <c r="P12" i="24"/>
  <c r="N57" i="24" s="1"/>
  <c r="P11" i="24"/>
  <c r="U57" i="24" s="1"/>
  <c r="P10" i="24"/>
  <c r="J57" i="24" s="1"/>
  <c r="P9" i="24"/>
  <c r="F57" i="24" s="1"/>
  <c r="P14" i="24"/>
  <c r="AC57" i="24" s="1"/>
  <c r="P13" i="24"/>
  <c r="Y57" i="24" s="1"/>
  <c r="BS38" i="28"/>
  <c r="BS37" i="28"/>
  <c r="I14" i="24"/>
  <c r="AC64" i="24" s="1"/>
  <c r="I10" i="24"/>
  <c r="J64" i="24" s="1"/>
  <c r="I13" i="24"/>
  <c r="Y64" i="24" s="1"/>
  <c r="I9" i="24"/>
  <c r="F64" i="24" s="1"/>
  <c r="I12" i="24"/>
  <c r="N64" i="24" s="1"/>
  <c r="I11" i="24"/>
  <c r="U64" i="24" s="1"/>
  <c r="L12" i="24"/>
  <c r="N61" i="24" s="1"/>
  <c r="L11" i="24"/>
  <c r="U61" i="24" s="1"/>
  <c r="L14" i="24"/>
  <c r="AC61" i="24" s="1"/>
  <c r="L13" i="24"/>
  <c r="Y61" i="24" s="1"/>
  <c r="L10" i="24"/>
  <c r="J61" i="24" s="1"/>
  <c r="L9" i="24"/>
  <c r="F61" i="24" s="1"/>
  <c r="N14" i="24"/>
  <c r="AC59" i="24" s="1"/>
  <c r="N10" i="24"/>
  <c r="J59" i="24" s="1"/>
  <c r="N13" i="24"/>
  <c r="Y59" i="24" s="1"/>
  <c r="N9" i="24"/>
  <c r="F59" i="24" s="1"/>
  <c r="N11" i="24"/>
  <c r="U59" i="24" s="1"/>
  <c r="N12" i="24"/>
  <c r="N59" i="24" s="1"/>
  <c r="I21" i="24"/>
  <c r="AD64" i="24" s="1"/>
  <c r="I20" i="24"/>
  <c r="Z64" i="24" s="1"/>
  <c r="I19" i="24"/>
  <c r="R64" i="24" s="1"/>
  <c r="I16" i="24"/>
  <c r="K64" i="24" s="1"/>
  <c r="I17" i="24"/>
  <c r="O64" i="24" s="1"/>
  <c r="I15" i="24"/>
  <c r="G64" i="24" s="1"/>
  <c r="M11" i="24"/>
  <c r="U60" i="24" s="1"/>
  <c r="M14" i="24"/>
  <c r="AC60" i="24" s="1"/>
  <c r="M10" i="24"/>
  <c r="J60" i="24" s="1"/>
  <c r="M13" i="24"/>
  <c r="Y60" i="24" s="1"/>
  <c r="M12" i="24"/>
  <c r="N60" i="24" s="1"/>
  <c r="M9" i="24"/>
  <c r="F60" i="24" s="1"/>
  <c r="M21" i="24"/>
  <c r="AD60" i="24" s="1"/>
  <c r="M20" i="24"/>
  <c r="Z60" i="24" s="1"/>
  <c r="M19" i="24"/>
  <c r="R60" i="24" s="1"/>
  <c r="M16" i="24"/>
  <c r="K60" i="24" s="1"/>
  <c r="M17" i="24"/>
  <c r="O60" i="24" s="1"/>
  <c r="M15" i="24"/>
  <c r="G60" i="24" s="1"/>
  <c r="T63" i="24"/>
  <c r="R6" i="24"/>
  <c r="O5" i="24"/>
  <c r="Q58" i="24" s="1"/>
  <c r="O4" i="24"/>
  <c r="M58" i="24" s="1"/>
  <c r="O3" i="24"/>
  <c r="I58" i="24" s="1"/>
  <c r="O2" i="24"/>
  <c r="E58" i="24" s="1"/>
  <c r="O7" i="24"/>
  <c r="X58" i="24" s="1"/>
  <c r="O8" i="24"/>
  <c r="AB58" i="24" s="1"/>
  <c r="I8" i="24"/>
  <c r="I7" i="24"/>
  <c r="I5" i="24"/>
  <c r="I2" i="24"/>
  <c r="I3" i="24"/>
  <c r="I4" i="24"/>
  <c r="K5" i="24"/>
  <c r="Q62" i="24" s="1"/>
  <c r="K4" i="24"/>
  <c r="M62" i="24" s="1"/>
  <c r="K3" i="24"/>
  <c r="K2" i="24"/>
  <c r="E62" i="24" s="1"/>
  <c r="K7" i="24"/>
  <c r="X62" i="24" s="1"/>
  <c r="K8" i="24"/>
  <c r="AB62" i="24" s="1"/>
  <c r="P5" i="24"/>
  <c r="Q57" i="24" s="1"/>
  <c r="P4" i="24"/>
  <c r="M57" i="24" s="1"/>
  <c r="P3" i="24"/>
  <c r="I57" i="24" s="1"/>
  <c r="P2" i="24"/>
  <c r="E57" i="24" s="1"/>
  <c r="P8" i="24"/>
  <c r="AB57" i="24" s="1"/>
  <c r="P7" i="24"/>
  <c r="X57" i="24" s="1"/>
  <c r="N8" i="24"/>
  <c r="AB59" i="24" s="1"/>
  <c r="N7" i="24"/>
  <c r="X59" i="24" s="1"/>
  <c r="N5" i="24"/>
  <c r="Q59" i="24" s="1"/>
  <c r="N4" i="24"/>
  <c r="M59" i="24" s="1"/>
  <c r="N3" i="24"/>
  <c r="I59" i="24" s="1"/>
  <c r="N2" i="24"/>
  <c r="E59" i="24" s="1"/>
  <c r="G14" i="24"/>
  <c r="G13" i="24"/>
  <c r="G12" i="24"/>
  <c r="G11" i="24"/>
  <c r="G10" i="24"/>
  <c r="G9" i="24"/>
  <c r="AD62" i="24" l="1"/>
  <c r="AD63" i="24"/>
  <c r="V63" i="24"/>
  <c r="R18" i="24"/>
  <c r="P21" i="24"/>
  <c r="AD57" i="24" s="1"/>
  <c r="P20" i="24"/>
  <c r="Z57" i="24" s="1"/>
  <c r="P19" i="24"/>
  <c r="R57" i="24" s="1"/>
  <c r="P17" i="24"/>
  <c r="O57" i="24" s="1"/>
  <c r="P15" i="24"/>
  <c r="G57" i="24" s="1"/>
  <c r="P16" i="24"/>
  <c r="K57" i="24" s="1"/>
  <c r="N17" i="24"/>
  <c r="O59" i="24" s="1"/>
  <c r="N16" i="24"/>
  <c r="K59" i="24" s="1"/>
  <c r="N15" i="24"/>
  <c r="G59" i="24" s="1"/>
  <c r="N19" i="24"/>
  <c r="R59" i="24" s="1"/>
  <c r="N20" i="24"/>
  <c r="Z59" i="24" s="1"/>
  <c r="N21" i="24"/>
  <c r="AD59" i="24" s="1"/>
  <c r="K65" i="24"/>
  <c r="R65" i="24"/>
  <c r="G65" i="24"/>
  <c r="Z65" i="24"/>
  <c r="O65" i="24"/>
  <c r="AD65" i="24"/>
  <c r="I62" i="24"/>
  <c r="I63" i="24"/>
  <c r="I64" i="24"/>
  <c r="R3" i="24"/>
  <c r="AB64" i="24"/>
  <c r="R8" i="24"/>
  <c r="E64" i="24"/>
  <c r="R2" i="24"/>
  <c r="Q64" i="24"/>
  <c r="R5" i="24"/>
  <c r="M64" i="24"/>
  <c r="R4" i="24"/>
  <c r="X64" i="24"/>
  <c r="R7" i="24"/>
  <c r="N66" i="24"/>
  <c r="R12" i="24"/>
  <c r="F66" i="24"/>
  <c r="R9" i="24"/>
  <c r="Y66" i="24"/>
  <c r="R13" i="24"/>
  <c r="J66" i="24"/>
  <c r="R10" i="24"/>
  <c r="AC66" i="24"/>
  <c r="R14" i="24"/>
  <c r="U66" i="24"/>
  <c r="R11" i="24"/>
  <c r="R15" i="24" l="1"/>
  <c r="R19" i="24"/>
  <c r="R20" i="24"/>
  <c r="R21" i="24"/>
  <c r="R16" i="24"/>
  <c r="R17" i="24"/>
</calcChain>
</file>

<file path=xl/sharedStrings.xml><?xml version="1.0" encoding="utf-8"?>
<sst xmlns="http://schemas.openxmlformats.org/spreadsheetml/2006/main" count="1122" uniqueCount="458">
  <si>
    <t>Flood attenuation</t>
  </si>
  <si>
    <t>Sediment trapping</t>
  </si>
  <si>
    <t>Carbon storage</t>
  </si>
  <si>
    <t>Site</t>
  </si>
  <si>
    <t>Riparian zone</t>
  </si>
  <si>
    <t>Litter</t>
  </si>
  <si>
    <t>Hydrology</t>
  </si>
  <si>
    <t>discharge outlet</t>
  </si>
  <si>
    <t>canalisation</t>
  </si>
  <si>
    <t>impoundments</t>
  </si>
  <si>
    <t>abstraction</t>
  </si>
  <si>
    <t>culverts/bridges</t>
  </si>
  <si>
    <t>Geomorphology</t>
  </si>
  <si>
    <t>bed erosion</t>
  </si>
  <si>
    <t>colour</t>
  </si>
  <si>
    <t>odour</t>
  </si>
  <si>
    <t>temperature</t>
  </si>
  <si>
    <t>foam</t>
  </si>
  <si>
    <t>Ph</t>
  </si>
  <si>
    <t>oily sheen</t>
  </si>
  <si>
    <t>nutrients</t>
  </si>
  <si>
    <t>indication of life</t>
  </si>
  <si>
    <t xml:space="preserve">Rapid Site Checklist </t>
  </si>
  <si>
    <t>Water Quality</t>
  </si>
  <si>
    <t>RAPID SITE ASSESSMENT CHECKLIST</t>
  </si>
  <si>
    <t>Date of Inspection</t>
  </si>
  <si>
    <t>Inspector name:</t>
  </si>
  <si>
    <t>Weather on day of inspection?</t>
  </si>
  <si>
    <t>Weather 2 days prior?</t>
  </si>
  <si>
    <t>Does the site include?</t>
  </si>
  <si>
    <t>Bed only</t>
  </si>
  <si>
    <t>Left bank and bed</t>
  </si>
  <si>
    <t>Right bank and bed</t>
  </si>
  <si>
    <t>Both banks</t>
  </si>
  <si>
    <t>Is the reach of river near the?</t>
  </si>
  <si>
    <t>Source</t>
  </si>
  <si>
    <t>Foothills</t>
  </si>
  <si>
    <t>Flat lands</t>
  </si>
  <si>
    <t>Sea/estuary</t>
  </si>
  <si>
    <t>1.1 Activity  and % cover:</t>
  </si>
  <si>
    <t>Activity</t>
  </si>
  <si>
    <t>% cover</t>
  </si>
  <si>
    <t>% Cover</t>
  </si>
  <si>
    <t>Agriculture</t>
  </si>
  <si>
    <t>Forestry</t>
  </si>
  <si>
    <t>Education</t>
  </si>
  <si>
    <t>Mining</t>
  </si>
  <si>
    <t>Recreational</t>
  </si>
  <si>
    <t>Commercial</t>
  </si>
  <si>
    <t>Industrial</t>
  </si>
  <si>
    <t>Residential</t>
  </si>
  <si>
    <t>Right bank</t>
  </si>
  <si>
    <t>None</t>
  </si>
  <si>
    <t>Bed erosion</t>
  </si>
  <si>
    <t>Left Bank</t>
  </si>
  <si>
    <t>Right Bank</t>
  </si>
  <si>
    <t>Trees</t>
  </si>
  <si>
    <t>Shrubs</t>
  </si>
  <si>
    <t>Grasses</t>
  </si>
  <si>
    <t>Reeds</t>
  </si>
  <si>
    <t>Cover</t>
  </si>
  <si>
    <t>Other</t>
  </si>
  <si>
    <t>Site description:</t>
  </si>
  <si>
    <t>Good</t>
  </si>
  <si>
    <t>Poor</t>
  </si>
  <si>
    <t>Natural</t>
  </si>
  <si>
    <t>Occasional</t>
  </si>
  <si>
    <t>Straightened</t>
  </si>
  <si>
    <t>Temporary</t>
  </si>
  <si>
    <t>Small</t>
  </si>
  <si>
    <t>Large</t>
  </si>
  <si>
    <t>Intermediate</t>
  </si>
  <si>
    <t>Accumulated</t>
  </si>
  <si>
    <t>Scattered</t>
  </si>
  <si>
    <t>Armoured</t>
  </si>
  <si>
    <t>Toe</t>
  </si>
  <si>
    <t>Engineered</t>
  </si>
  <si>
    <t>Sheet</t>
  </si>
  <si>
    <t>Rill</t>
  </si>
  <si>
    <t>Gully</t>
  </si>
  <si>
    <t>Donga</t>
  </si>
  <si>
    <t>Gravel mix</t>
  </si>
  <si>
    <t>Earthy</t>
  </si>
  <si>
    <t>Hydrocarbon</t>
  </si>
  <si>
    <t>Sewerage</t>
  </si>
  <si>
    <t>Dirty</t>
  </si>
  <si>
    <t>Milky</t>
  </si>
  <si>
    <t>Normal</t>
  </si>
  <si>
    <t>Warm</t>
  </si>
  <si>
    <t>Cold</t>
  </si>
  <si>
    <t>Neutral</t>
  </si>
  <si>
    <t>Acidic</t>
  </si>
  <si>
    <t>Alkaline</t>
  </si>
  <si>
    <t>Sheen</t>
  </si>
  <si>
    <t>Oxygen</t>
  </si>
  <si>
    <t>Surface</t>
  </si>
  <si>
    <t>Life</t>
  </si>
  <si>
    <t>Dead</t>
  </si>
  <si>
    <t>80 – 100% cover</t>
  </si>
  <si>
    <t>60 – 80% cover</t>
  </si>
  <si>
    <t>30 – 60% cover</t>
  </si>
  <si>
    <t>10 – 30% cover</t>
  </si>
  <si>
    <t>0 – 10% cover</t>
  </si>
  <si>
    <t>Dry</t>
  </si>
  <si>
    <t>Irrigated</t>
  </si>
  <si>
    <t>Livestock</t>
  </si>
  <si>
    <t>Mix irrigated</t>
  </si>
  <si>
    <t>Mix dry</t>
  </si>
  <si>
    <t>Woodlot</t>
  </si>
  <si>
    <t>Indigenous</t>
  </si>
  <si>
    <t>Plantation</t>
  </si>
  <si>
    <t>Underground</t>
  </si>
  <si>
    <t>Sand</t>
  </si>
  <si>
    <t>Open</t>
  </si>
  <si>
    <t>Closed</t>
  </si>
  <si>
    <t>Government</t>
  </si>
  <si>
    <t>Heavy</t>
  </si>
  <si>
    <t>Light</t>
  </si>
  <si>
    <t>Low</t>
  </si>
  <si>
    <t>Medium</t>
  </si>
  <si>
    <t>High</t>
  </si>
  <si>
    <t>0-20%</t>
  </si>
  <si>
    <t>21-50%</t>
  </si>
  <si>
    <t>51-80%</t>
  </si>
  <si>
    <t>81-100%</t>
  </si>
  <si>
    <t>No fields</t>
  </si>
  <si>
    <t>Yes</t>
  </si>
  <si>
    <t>No</t>
  </si>
  <si>
    <t>Water quality</t>
  </si>
  <si>
    <t>Fields</t>
  </si>
  <si>
    <t>SITE</t>
  </si>
  <si>
    <t>Habitat provision</t>
  </si>
  <si>
    <t>Discharge</t>
  </si>
  <si>
    <t>Canalising and levees</t>
  </si>
  <si>
    <t>Services</t>
  </si>
  <si>
    <t xml:space="preserve">Excavation and erosion </t>
  </si>
  <si>
    <t>Bank stabilising</t>
  </si>
  <si>
    <t>Aquatic habitat provision</t>
  </si>
  <si>
    <t>Active Channel</t>
  </si>
  <si>
    <t>Abstraction</t>
  </si>
  <si>
    <t>Impact activities</t>
  </si>
  <si>
    <t>p.H</t>
  </si>
  <si>
    <t>Vegetation / Site clearing</t>
  </si>
  <si>
    <t>GPS Coordinates start of reach:</t>
  </si>
  <si>
    <t>GPS Coordinates end of reach:</t>
  </si>
  <si>
    <t>Which of the following activities are taking place on site?</t>
  </si>
  <si>
    <t>Alien vegetation infestation</t>
  </si>
  <si>
    <t>Excavation / erosion (includes, dredging, removal, etc.)</t>
  </si>
  <si>
    <t>Bank stabilising / channel straightening</t>
  </si>
  <si>
    <t>Abstration/ stream flow reduction / transfers</t>
  </si>
  <si>
    <t>Impoundments (includes storage of water, dams, etc.)</t>
  </si>
  <si>
    <t>Y / N</t>
  </si>
  <si>
    <t>Not tested</t>
  </si>
  <si>
    <t>n/a</t>
  </si>
  <si>
    <t>Colourless</t>
  </si>
  <si>
    <t>Tea</t>
  </si>
  <si>
    <t>Brown</t>
  </si>
  <si>
    <t>Black</t>
  </si>
  <si>
    <t>Green</t>
  </si>
  <si>
    <t>Not observed</t>
  </si>
  <si>
    <t>Pesticide</t>
  </si>
  <si>
    <t>Steam</t>
  </si>
  <si>
    <t>Some anoxia</t>
  </si>
  <si>
    <t>Anoxic conditions</t>
  </si>
  <si>
    <t>Observed</t>
  </si>
  <si>
    <t>Excessive</t>
  </si>
  <si>
    <t>Transparent</t>
  </si>
  <si>
    <t>Poor clarity</t>
  </si>
  <si>
    <t>Clearish</t>
  </si>
  <si>
    <t>oxygen</t>
  </si>
  <si>
    <t>clarity: observed</t>
  </si>
  <si>
    <t>Riverine Ecosystems Services: Active Channel</t>
  </si>
  <si>
    <t>Channel</t>
  </si>
  <si>
    <t>no AIP</t>
  </si>
  <si>
    <t>1 -10 %AIP</t>
  </si>
  <si>
    <t>11 – 40% AIP</t>
  </si>
  <si>
    <t>41 – 60% AIP</t>
  </si>
  <si>
    <t>60 – 100% AIP</t>
  </si>
  <si>
    <t>Filamentous</t>
  </si>
  <si>
    <t>Free floating microscopic</t>
  </si>
  <si>
    <t>Free floating aquatic</t>
  </si>
  <si>
    <t>Rooted submerged</t>
  </si>
  <si>
    <t>Dominant species 1</t>
  </si>
  <si>
    <t>Dominant species 2</t>
  </si>
  <si>
    <t>Type</t>
  </si>
  <si>
    <t>Alien Vegetation</t>
  </si>
  <si>
    <t>No cover</t>
  </si>
  <si>
    <t xml:space="preserve"> </t>
  </si>
  <si>
    <t>Use the guideline document for reference when selecting scores.</t>
  </si>
  <si>
    <t>Impoundment</t>
  </si>
  <si>
    <t>Culverts</t>
  </si>
  <si>
    <t>Flood debris</t>
  </si>
  <si>
    <t>Substrate</t>
  </si>
  <si>
    <t>Foam</t>
  </si>
  <si>
    <t>Nutrients</t>
  </si>
  <si>
    <t>Impoundments (and decreased sediment loads)</t>
  </si>
  <si>
    <t>Structures Bridges, jetties, etc.)</t>
  </si>
  <si>
    <t>Most important - weight these 2-3 times more than other indicators</t>
  </si>
  <si>
    <t>Aesthetic/recreational use</t>
  </si>
  <si>
    <t>Subsistence/cultural use</t>
  </si>
  <si>
    <t>Vegetation / Site clearing (creation of lawns)</t>
  </si>
  <si>
    <t>Woody alien vegetation infestation</t>
  </si>
  <si>
    <t>Vegetation / site clearing</t>
  </si>
  <si>
    <t>Excavation /erosion</t>
  </si>
  <si>
    <t>Impoundments</t>
  </si>
  <si>
    <t>Structures</t>
  </si>
  <si>
    <t>Canalising / levess</t>
  </si>
  <si>
    <t>Dumping &amp; rubble</t>
  </si>
  <si>
    <t>Levees</t>
  </si>
  <si>
    <t>Alien infestation</t>
  </si>
  <si>
    <t>Colour</t>
  </si>
  <si>
    <t>Odour</t>
  </si>
  <si>
    <t>Temperature</t>
  </si>
  <si>
    <t>Discharge outlet</t>
  </si>
  <si>
    <t>Ground cover</t>
  </si>
  <si>
    <t>Kikuyu grass</t>
  </si>
  <si>
    <t>Paved / impervious</t>
  </si>
  <si>
    <t>fragmented</t>
  </si>
  <si>
    <t>none</t>
  </si>
  <si>
    <t>Right Flood Zone</t>
  </si>
  <si>
    <t>Left Flood zone</t>
  </si>
  <si>
    <t xml:space="preserve">Complete the Rapid Site Assessment Form per site. </t>
  </si>
  <si>
    <t>INSTRUCTIONS</t>
  </si>
  <si>
    <t>Wild flowers</t>
  </si>
  <si>
    <t>None observed</t>
  </si>
  <si>
    <t xml:space="preserve">10 pieces </t>
  </si>
  <si>
    <t>10-50 pieces</t>
  </si>
  <si>
    <t>&gt;50 pieces</t>
  </si>
  <si>
    <t>Oxygen available</t>
  </si>
  <si>
    <t>Pervious</t>
  </si>
  <si>
    <t>Vegetated</t>
  </si>
  <si>
    <t>Infilling, impeding and encroachment</t>
  </si>
  <si>
    <t>Diverting</t>
  </si>
  <si>
    <t>Exposed soil</t>
  </si>
  <si>
    <t>Reeds/Palmiet</t>
  </si>
  <si>
    <t>recreational use includes walking, fishing, rowing/canoeing, sailing, swimming but not birding.</t>
  </si>
  <si>
    <t>cultural use refers to use of wood for firewood, reeds for weaving</t>
  </si>
  <si>
    <t>Infilling, impeding, encroachment (includes despoiting, storage)</t>
  </si>
  <si>
    <t>Habitat Provision</t>
  </si>
  <si>
    <t>Aesthetic/ recreational</t>
  </si>
  <si>
    <t>Subsistence / cultural</t>
  </si>
  <si>
    <t>LB</t>
  </si>
  <si>
    <t>AC</t>
  </si>
  <si>
    <t>RB</t>
  </si>
  <si>
    <t>Bank Stabilising</t>
  </si>
  <si>
    <t/>
  </si>
  <si>
    <t>Site clearing</t>
  </si>
  <si>
    <t>When complete, review the graphs in the Results sheet.</t>
  </si>
  <si>
    <t>Rooted</t>
  </si>
  <si>
    <t xml:space="preserve"> diverting</t>
  </si>
  <si>
    <t>Infilling / encroachment / impeding</t>
  </si>
  <si>
    <t>diverting</t>
  </si>
  <si>
    <t>Infilling / encroachment /impeding</t>
  </si>
  <si>
    <t>&gt;5% of macro-channel bank length</t>
  </si>
  <si>
    <t>&gt;20% of macro-channel bank length</t>
  </si>
  <si>
    <t>&gt;50% of macro-channel bank length</t>
  </si>
  <si>
    <t>Deeply eroded (&gt;2m)</t>
  </si>
  <si>
    <t>&gt;2m</t>
  </si>
  <si>
    <t>&gt;1m</t>
  </si>
  <si>
    <t>0-1m</t>
  </si>
  <si>
    <t>Total</t>
  </si>
  <si>
    <t>&lt;10%</t>
  </si>
  <si>
    <t>&gt;4m</t>
  </si>
  <si>
    <t>2-4m</t>
  </si>
  <si>
    <t>1-2m</t>
  </si>
  <si>
    <t>&lt;1m</t>
  </si>
  <si>
    <t>Height of vertical banks</t>
  </si>
  <si>
    <t>1.3 Height of vertical banks</t>
  </si>
  <si>
    <t>Low flow</t>
  </si>
  <si>
    <t xml:space="preserve">Small, permanent </t>
  </si>
  <si>
    <t xml:space="preserve">Large, permanent </t>
  </si>
  <si>
    <t>Bridge</t>
  </si>
  <si>
    <t>Culvert/drift</t>
  </si>
  <si>
    <t>Complete the blue shaded blocks. Selecting the most appropriate answer from the drop-down lists.</t>
  </si>
  <si>
    <t>Some incision</t>
  </si>
  <si>
    <t>Deep incision</t>
  </si>
  <si>
    <t>No vegetation</t>
  </si>
  <si>
    <t>Yes / No</t>
  </si>
  <si>
    <t>Site name:</t>
  </si>
  <si>
    <t>Date of Inspection:</t>
  </si>
  <si>
    <t>Inspection number:</t>
  </si>
  <si>
    <t>Erosion / Excavation</t>
  </si>
  <si>
    <t>0-30%</t>
  </si>
  <si>
    <t>30-60%</t>
  </si>
  <si>
    <t>%cover</t>
  </si>
  <si>
    <t>60-100%</t>
  </si>
  <si>
    <t>Channelling</t>
  </si>
  <si>
    <t>Fine</t>
  </si>
  <si>
    <t>Coarse</t>
  </si>
  <si>
    <t>No sediment</t>
  </si>
  <si>
    <t>Flood Zone / bank</t>
  </si>
  <si>
    <t>Erosion on site</t>
  </si>
  <si>
    <t>Canalisation/ chanelling</t>
  </si>
  <si>
    <t>flood debris</t>
  </si>
  <si>
    <t>Total Score</t>
  </si>
  <si>
    <t>Total possible score</t>
  </si>
  <si>
    <t>1.2 Ground cover type and % cover:</t>
  </si>
  <si>
    <t>Compacted soil</t>
  </si>
  <si>
    <t>In-stream</t>
  </si>
  <si>
    <t>Banks</t>
  </si>
  <si>
    <t>0-10%</t>
  </si>
  <si>
    <t>10-25%</t>
  </si>
  <si>
    <t>25-50%</t>
  </si>
  <si>
    <t>Domestic</t>
  </si>
  <si>
    <t>Unnatural</t>
  </si>
  <si>
    <t>Clarity</t>
  </si>
  <si>
    <t>SITE ASSESSMENT FORM</t>
  </si>
  <si>
    <t>In-stream channel</t>
  </si>
  <si>
    <t>1.4 Channel substrate description</t>
  </si>
  <si>
    <t>1.5 Riverine vegetation composition</t>
  </si>
  <si>
    <t>2. Activites on site</t>
  </si>
  <si>
    <t>1. Site Description</t>
  </si>
  <si>
    <t>3. Site Assessment</t>
  </si>
  <si>
    <t>&gt;50%</t>
  </si>
  <si>
    <t>1.2 Ground cover</t>
  </si>
  <si>
    <t>1.2 % ground cover</t>
  </si>
  <si>
    <t>site</t>
  </si>
  <si>
    <t>`</t>
  </si>
  <si>
    <t>Macro channel</t>
  </si>
  <si>
    <t>extenet cut banks</t>
  </si>
  <si>
    <t>bank armouring</t>
  </si>
  <si>
    <t>Extent cut banks</t>
  </si>
  <si>
    <t>Bank Armouring</t>
  </si>
  <si>
    <t>No. indicators</t>
  </si>
  <si>
    <t>Indicator-Weighting</t>
  </si>
  <si>
    <t>Indicator- Activity score</t>
  </si>
  <si>
    <t>Graph test data sheet</t>
  </si>
  <si>
    <t>NA</t>
  </si>
  <si>
    <t>Include LB</t>
  </si>
  <si>
    <t>Include RB</t>
  </si>
  <si>
    <t>Cloudy</t>
  </si>
  <si>
    <t>11-50%</t>
  </si>
  <si>
    <t>No odour</t>
  </si>
  <si>
    <t>Infilling / Impeding / Dumping</t>
  </si>
  <si>
    <t>Left Flood Bank</t>
  </si>
  <si>
    <t>Right Flood Bank</t>
  </si>
  <si>
    <t>Dominant</t>
  </si>
  <si>
    <t>Indicators</t>
  </si>
  <si>
    <t>Type: Flood Banks</t>
  </si>
  <si>
    <t>Type: Instream</t>
  </si>
  <si>
    <t>Site character</t>
  </si>
  <si>
    <t>Indicator</t>
  </si>
  <si>
    <t>If there is discharge from outlets</t>
  </si>
  <si>
    <t>In stream water quality</t>
  </si>
  <si>
    <t>Measure options</t>
  </si>
  <si>
    <t>Erosion and armouring</t>
  </si>
  <si>
    <t>% of site covered</t>
  </si>
  <si>
    <t>Dominant vegetation</t>
  </si>
  <si>
    <t>Infilling, impeding, encroachment (includes depositing, dumping, storage)</t>
  </si>
  <si>
    <t>Abstraction/ stream flow reduction / transfers</t>
  </si>
  <si>
    <t>Structures (bridges, jetties, piers, stormwater outlets, etc.)</t>
  </si>
  <si>
    <t>Canalising / levees (flood prevention-banks)</t>
  </si>
  <si>
    <t>Indication of life</t>
  </si>
  <si>
    <t>Bank armouring</t>
  </si>
  <si>
    <t>Macro-channel bank erosion</t>
  </si>
  <si>
    <t>Dumping / rubble</t>
  </si>
  <si>
    <t>Diverting of stream flow (includes for irrigation)</t>
  </si>
  <si>
    <t>Landuse type and % cover</t>
  </si>
  <si>
    <t>Type of ground cover and % cover</t>
  </si>
  <si>
    <t>Riverine vegetation composition</t>
  </si>
  <si>
    <t>Measure option</t>
  </si>
  <si>
    <t>Site Character</t>
  </si>
  <si>
    <t>Erosion and amouring</t>
  </si>
  <si>
    <t>Ground cover type and % cove</t>
  </si>
  <si>
    <t>Section 1: Record of Insepction</t>
  </si>
  <si>
    <t>Section 2: Site Description</t>
  </si>
  <si>
    <t>Channel substrate description</t>
  </si>
  <si>
    <t>Ground cover type and % cover:</t>
  </si>
  <si>
    <t>Excavation / erosion (dredging, removal, etc.</t>
  </si>
  <si>
    <t>Dominant ground cover type</t>
  </si>
  <si>
    <t>Section 3: Activites on the site</t>
  </si>
  <si>
    <t>4.1 Erosion on site  (out the channel)</t>
  </si>
  <si>
    <t>4.5 Litter</t>
  </si>
  <si>
    <t>4.6 Macro-channel bank erosion</t>
  </si>
  <si>
    <t>4.8 Bank armouring</t>
  </si>
  <si>
    <t xml:space="preserve">4.10 State of discharge outlets  </t>
  </si>
  <si>
    <t>4.11 Canalisation / channelling</t>
  </si>
  <si>
    <t>4.12 Levees / Flood prevention bank</t>
  </si>
  <si>
    <t>4.13 Abstraction from watercourse</t>
  </si>
  <si>
    <t xml:space="preserve">4.14 Impoundments </t>
  </si>
  <si>
    <t>4.15 Culverts / bridges</t>
  </si>
  <si>
    <t>4.16 Flood debris</t>
  </si>
  <si>
    <t>4.17 Colour</t>
  </si>
  <si>
    <t>4.18 Odour</t>
  </si>
  <si>
    <t>4.19 Clarity</t>
  </si>
  <si>
    <t>4.20 Temperature</t>
  </si>
  <si>
    <t>4.21 Foam</t>
  </si>
  <si>
    <t>4.22 pH</t>
  </si>
  <si>
    <t>4.23 Oily sheen</t>
  </si>
  <si>
    <t>4.24 Nutrients</t>
  </si>
  <si>
    <t>4.25 Oxygen</t>
  </si>
  <si>
    <t>4.26 Indication of life</t>
  </si>
  <si>
    <t>4.27 Colour</t>
  </si>
  <si>
    <t>4.28 Odour</t>
  </si>
  <si>
    <t>4.29 Foam</t>
  </si>
  <si>
    <t>4.30 Oily sheen</t>
  </si>
  <si>
    <t>4.31 p.H</t>
  </si>
  <si>
    <t>4.32 Temperature</t>
  </si>
  <si>
    <t>4.2 % vegetation is Alien</t>
  </si>
  <si>
    <t>4.4 Dumping / rubble</t>
  </si>
  <si>
    <t>4.13 Abstraction from watercouse</t>
  </si>
  <si>
    <t>4.1 Erosion on site (out the channel)</t>
  </si>
  <si>
    <t>4.12 Levees / Flood prevention banks</t>
  </si>
  <si>
    <t>4.17 colour</t>
  </si>
  <si>
    <t>4.10 Discharge outlet</t>
  </si>
  <si>
    <t>4.11 Channelling</t>
  </si>
  <si>
    <t>4.6 Bank erosion</t>
  </si>
  <si>
    <t xml:space="preserve">4.1 Erosion on site </t>
  </si>
  <si>
    <t>4.7 Extent of cut banks</t>
  </si>
  <si>
    <t>4.4 Dumping</t>
  </si>
  <si>
    <t>4.2 Alieng vegetation cover</t>
  </si>
  <si>
    <t>4.22 p.H</t>
  </si>
  <si>
    <t>4.19 Clarity:</t>
  </si>
  <si>
    <t>4.16 Flood Debris</t>
  </si>
  <si>
    <t>4.15 Culverts/Bridge</t>
  </si>
  <si>
    <t>4.12 Abstraction</t>
  </si>
  <si>
    <t>4.14 Impoundments</t>
  </si>
  <si>
    <t>4.12 Levees</t>
  </si>
  <si>
    <t>4.26 Life</t>
  </si>
  <si>
    <t>Description</t>
  </si>
  <si>
    <t>Land use Type</t>
  </si>
  <si>
    <t>Type  and % cover:</t>
  </si>
  <si>
    <t xml:space="preserve"> Land use type and % cover</t>
  </si>
  <si>
    <t>% invasive vegetation</t>
  </si>
  <si>
    <t>4.3 Continuity of riverine zone</t>
  </si>
  <si>
    <t>Continuity of riverine zone</t>
  </si>
  <si>
    <t>4.7 Extent of cutbanks</t>
  </si>
  <si>
    <t>Extent of cut banks</t>
  </si>
  <si>
    <t>4.9 Active channel bed erosion</t>
  </si>
  <si>
    <t>Active channel bed erosion</t>
  </si>
  <si>
    <t>4.25 Oxygen availability</t>
  </si>
  <si>
    <t>Geomorphic character</t>
  </si>
  <si>
    <r>
      <t xml:space="preserve">GPS Coordinates start of reach: </t>
    </r>
    <r>
      <rPr>
        <i/>
        <sz val="11"/>
        <color theme="0" tint="-0.34998626667073579"/>
        <rFont val="Calibri"/>
        <family val="2"/>
        <scheme val="minor"/>
      </rPr>
      <t>(WGS84, decimal degree format)</t>
    </r>
  </si>
  <si>
    <r>
      <t xml:space="preserve">GPS Coordinates end of reach: </t>
    </r>
    <r>
      <rPr>
        <i/>
        <sz val="11"/>
        <color theme="0" tint="-0.34998626667073579"/>
        <rFont val="Calibri"/>
        <family val="2"/>
        <scheme val="minor"/>
      </rPr>
      <t>(WGS84, decimal degree format)</t>
    </r>
  </si>
  <si>
    <t>Total score</t>
  </si>
  <si>
    <t>29/12/2014</t>
  </si>
  <si>
    <t>Sam</t>
  </si>
  <si>
    <t>continuous</t>
  </si>
  <si>
    <t>Example</t>
  </si>
  <si>
    <t>Section 4: Site Inspection Checklist</t>
  </si>
  <si>
    <t>4.23 Hydrocarbon oily sheen</t>
  </si>
  <si>
    <t>4.30 Hydrocarbon oily sheen</t>
  </si>
  <si>
    <t>4.2 % vegetation is alien and/or invasive</t>
  </si>
  <si>
    <t>4.4 Dumping / rubble over 100m</t>
  </si>
  <si>
    <t>4.5 Pieces of litter over 100m</t>
  </si>
  <si>
    <t>4.7 Extent of erosion of S-bend banks</t>
  </si>
  <si>
    <t>4.31 pH</t>
  </si>
  <si>
    <t>Alien /invasive vegetation infestation</t>
  </si>
  <si>
    <t xml:space="preserve">Bank stabilising </t>
  </si>
  <si>
    <t>Canalising, levees and channel modification</t>
  </si>
  <si>
    <t>Riverine functions</t>
  </si>
  <si>
    <t>Activities</t>
  </si>
  <si>
    <t>Matrix 2: Relationship of activities to riverine functions</t>
  </si>
  <si>
    <t>Channelling / Levees / Channel modification</t>
  </si>
  <si>
    <t>Example Site</t>
  </si>
  <si>
    <t>Grey</t>
  </si>
  <si>
    <t>pH</t>
  </si>
  <si>
    <t>Hydrocarbon oily sheen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</si>
</sst>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i/>
      <sz val="11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0.79998168889431442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4" fillId="0" borderId="0"/>
  </cellStyleXfs>
  <cellXfs count="75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7" xfId="0" applyBorder="1"/>
    <xf numFmtId="0" fontId="0" fillId="0" borderId="8" xfId="0" applyBorder="1"/>
    <xf numFmtId="0" fontId="0" fillId="0" borderId="12" xfId="0" applyBorder="1"/>
    <xf numFmtId="0" fontId="0" fillId="0" borderId="11" xfId="0" applyBorder="1"/>
    <xf numFmtId="0" fontId="0" fillId="0" borderId="0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6" xfId="0" applyBorder="1"/>
    <xf numFmtId="0" fontId="0" fillId="0" borderId="27" xfId="0" applyBorder="1"/>
    <xf numFmtId="0" fontId="0" fillId="0" borderId="29" xfId="0" applyBorder="1"/>
    <xf numFmtId="0" fontId="1" fillId="0" borderId="0" xfId="0" applyFont="1"/>
    <xf numFmtId="0" fontId="1" fillId="0" borderId="1" xfId="0" applyFont="1" applyBorder="1"/>
    <xf numFmtId="0" fontId="0" fillId="0" borderId="1" xfId="0" applyBorder="1" applyAlignment="1">
      <alignment vertical="center" wrapText="1"/>
    </xf>
    <xf numFmtId="0" fontId="1" fillId="0" borderId="7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9" xfId="0" applyBorder="1"/>
    <xf numFmtId="0" fontId="0" fillId="0" borderId="10" xfId="0" applyBorder="1"/>
    <xf numFmtId="0" fontId="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3" xfId="0" applyFont="1" applyFill="1" applyBorder="1" applyAlignment="1">
      <alignment horizontal="left"/>
    </xf>
    <xf numFmtId="0" fontId="0" fillId="0" borderId="5" xfId="0" applyFont="1" applyFill="1" applyBorder="1" applyAlignment="1">
      <alignment horizontal="left" vertical="center"/>
    </xf>
    <xf numFmtId="0" fontId="0" fillId="0" borderId="5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1" xfId="0" applyFont="1" applyBorder="1" applyAlignment="1">
      <alignment vertical="center"/>
    </xf>
    <xf numFmtId="2" fontId="0" fillId="0" borderId="0" xfId="0" applyNumberFormat="1"/>
    <xf numFmtId="0" fontId="0" fillId="0" borderId="10" xfId="0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0" fillId="0" borderId="0" xfId="0" applyBorder="1" applyAlignment="1">
      <alignment horizontal="left"/>
    </xf>
    <xf numFmtId="0" fontId="0" fillId="0" borderId="0" xfId="0" applyFont="1" applyBorder="1" applyAlignment="1">
      <alignment horizontal="left" vertical="center"/>
    </xf>
    <xf numFmtId="0" fontId="0" fillId="0" borderId="0" xfId="0" applyFill="1" applyBorder="1"/>
    <xf numFmtId="0" fontId="0" fillId="0" borderId="0" xfId="0" applyBorder="1" applyAlignment="1">
      <alignment horizontal="justify" vertical="center" wrapText="1"/>
    </xf>
    <xf numFmtId="0" fontId="0" fillId="0" borderId="4" xfId="0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1" fontId="0" fillId="0" borderId="6" xfId="0" applyNumberFormat="1" applyBorder="1" applyAlignment="1">
      <alignment horizontal="center"/>
    </xf>
    <xf numFmtId="0" fontId="0" fillId="0" borderId="15" xfId="0" applyFont="1" applyBorder="1" applyAlignment="1">
      <alignment horizontal="left" vertical="center"/>
    </xf>
    <xf numFmtId="0" fontId="0" fillId="0" borderId="1" xfId="0" applyBorder="1" applyAlignment="1"/>
    <xf numFmtId="0" fontId="0" fillId="0" borderId="0" xfId="0" applyAlignment="1"/>
    <xf numFmtId="0" fontId="2" fillId="0" borderId="1" xfId="0" applyFont="1" applyBorder="1" applyAlignment="1">
      <alignment vertical="center" wrapText="1"/>
    </xf>
    <xf numFmtId="0" fontId="0" fillId="0" borderId="22" xfId="0" applyBorder="1" applyAlignment="1"/>
    <xf numFmtId="0" fontId="0" fillId="0" borderId="1" xfId="0" applyFill="1" applyBorder="1" applyAlignment="1">
      <alignment vertical="center" wrapText="1"/>
    </xf>
    <xf numFmtId="0" fontId="1" fillId="0" borderId="0" xfId="0" applyFont="1" applyBorder="1"/>
    <xf numFmtId="0" fontId="1" fillId="0" borderId="1" xfId="0" applyFont="1" applyFill="1" applyBorder="1"/>
    <xf numFmtId="0" fontId="0" fillId="0" borderId="0" xfId="0" applyBorder="1" applyAlignment="1"/>
    <xf numFmtId="0" fontId="0" fillId="0" borderId="1" xfId="0" applyBorder="1" applyAlignment="1">
      <alignment horizontal="left" vertical="top"/>
    </xf>
    <xf numFmtId="0" fontId="1" fillId="0" borderId="3" xfId="0" applyFont="1" applyBorder="1"/>
    <xf numFmtId="0" fontId="0" fillId="0" borderId="33" xfId="0" applyBorder="1"/>
    <xf numFmtId="0" fontId="0" fillId="0" borderId="34" xfId="0" applyBorder="1"/>
    <xf numFmtId="0" fontId="1" fillId="0" borderId="0" xfId="0" applyFont="1" applyAlignment="1">
      <alignment textRotation="90"/>
    </xf>
    <xf numFmtId="0" fontId="0" fillId="0" borderId="0" xfId="0" applyFont="1"/>
    <xf numFmtId="0" fontId="0" fillId="0" borderId="5" xfId="0" applyFont="1" applyBorder="1"/>
    <xf numFmtId="0" fontId="0" fillId="0" borderId="1" xfId="0" applyFill="1" applyBorder="1" applyAlignment="1"/>
    <xf numFmtId="0" fontId="0" fillId="0" borderId="9" xfId="0" applyFont="1" applyBorder="1" applyAlignment="1">
      <alignment horizontal="left" vertical="center"/>
    </xf>
    <xf numFmtId="0" fontId="0" fillId="0" borderId="4" xfId="0" applyBorder="1" applyAlignment="1">
      <alignment horizontal="center"/>
    </xf>
    <xf numFmtId="0" fontId="0" fillId="0" borderId="30" xfId="0" applyFill="1" applyBorder="1" applyAlignment="1"/>
    <xf numFmtId="0" fontId="0" fillId="0" borderId="15" xfId="0" applyFill="1" applyBorder="1" applyAlignment="1"/>
    <xf numFmtId="0" fontId="0" fillId="0" borderId="6" xfId="0" applyFill="1" applyBorder="1" applyAlignment="1">
      <alignment horizontal="center"/>
    </xf>
    <xf numFmtId="0" fontId="0" fillId="0" borderId="15" xfId="0" applyBorder="1" applyAlignment="1"/>
    <xf numFmtId="0" fontId="0" fillId="0" borderId="30" xfId="0" applyBorder="1" applyAlignment="1"/>
    <xf numFmtId="0" fontId="1" fillId="0" borderId="0" xfId="0" applyFont="1" applyFill="1"/>
    <xf numFmtId="0" fontId="0" fillId="0" borderId="0" xfId="0" applyBorder="1" applyAlignment="1">
      <alignment horizontal="left" vertical="center"/>
    </xf>
    <xf numFmtId="0" fontId="0" fillId="0" borderId="0" xfId="0" applyFill="1"/>
    <xf numFmtId="0" fontId="1" fillId="0" borderId="0" xfId="0" applyFont="1" applyFill="1" applyBorder="1"/>
    <xf numFmtId="0" fontId="0" fillId="6" borderId="1" xfId="0" applyFill="1" applyBorder="1"/>
    <xf numFmtId="0" fontId="1" fillId="0" borderId="17" xfId="0" applyFont="1" applyBorder="1"/>
    <xf numFmtId="0" fontId="0" fillId="6" borderId="20" xfId="0" applyFill="1" applyBorder="1"/>
    <xf numFmtId="0" fontId="2" fillId="0" borderId="3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1" xfId="0" applyFill="1" applyBorder="1"/>
    <xf numFmtId="0" fontId="0" fillId="0" borderId="32" xfId="0" applyBorder="1" applyAlignment="1"/>
    <xf numFmtId="0" fontId="0" fillId="2" borderId="0" xfId="0" applyFill="1" applyBorder="1"/>
    <xf numFmtId="0" fontId="0" fillId="0" borderId="41" xfId="0" applyFill="1" applyBorder="1" applyAlignment="1">
      <alignment horizontal="left" textRotation="90"/>
    </xf>
    <xf numFmtId="0" fontId="0" fillId="0" borderId="42" xfId="0" applyFill="1" applyBorder="1" applyAlignment="1">
      <alignment horizontal="left" textRotation="90"/>
    </xf>
    <xf numFmtId="0" fontId="0" fillId="0" borderId="23" xfId="0" applyBorder="1" applyAlignment="1">
      <alignment horizontal="left" textRotation="90" wrapText="1"/>
    </xf>
    <xf numFmtId="0" fontId="0" fillId="0" borderId="24" xfId="0" applyBorder="1" applyAlignment="1">
      <alignment horizontal="left" textRotation="90"/>
    </xf>
    <xf numFmtId="0" fontId="0" fillId="0" borderId="39" xfId="0" applyBorder="1" applyAlignment="1">
      <alignment horizontal="left" textRotation="90"/>
    </xf>
    <xf numFmtId="0" fontId="0" fillId="0" borderId="24" xfId="0" applyFill="1" applyBorder="1" applyAlignment="1">
      <alignment horizontal="left" textRotation="90"/>
    </xf>
    <xf numFmtId="0" fontId="0" fillId="0" borderId="25" xfId="0" applyFill="1" applyBorder="1" applyAlignment="1">
      <alignment horizontal="left" textRotation="90"/>
    </xf>
    <xf numFmtId="0" fontId="0" fillId="0" borderId="17" xfId="0" applyFill="1" applyBorder="1"/>
    <xf numFmtId="0" fontId="0" fillId="0" borderId="18" xfId="0" applyFill="1" applyBorder="1"/>
    <xf numFmtId="0" fontId="0" fillId="0" borderId="8" xfId="0" applyFill="1" applyBorder="1"/>
    <xf numFmtId="0" fontId="0" fillId="0" borderId="20" xfId="0" applyFill="1" applyBorder="1"/>
    <xf numFmtId="0" fontId="0" fillId="0" borderId="21" xfId="0" applyFill="1" applyBorder="1"/>
    <xf numFmtId="0" fontId="0" fillId="0" borderId="41" xfId="0" applyBorder="1" applyAlignment="1">
      <alignment horizontal="left" textRotation="90"/>
    </xf>
    <xf numFmtId="0" fontId="0" fillId="0" borderId="44" xfId="0" applyBorder="1" applyAlignment="1">
      <alignment horizontal="left" textRotation="90"/>
    </xf>
    <xf numFmtId="0" fontId="1" fillId="0" borderId="11" xfId="0" applyFont="1" applyBorder="1"/>
    <xf numFmtId="0" fontId="0" fillId="0" borderId="40" xfId="0" applyBorder="1" applyAlignment="1">
      <alignment horizontal="left" textRotation="90" wrapText="1"/>
    </xf>
    <xf numFmtId="0" fontId="1" fillId="0" borderId="16" xfId="0" applyFont="1" applyBorder="1"/>
    <xf numFmtId="0" fontId="1" fillId="0" borderId="19" xfId="0" applyFont="1" applyBorder="1"/>
    <xf numFmtId="0" fontId="0" fillId="0" borderId="45" xfId="0" applyBorder="1"/>
    <xf numFmtId="0" fontId="1" fillId="0" borderId="47" xfId="0" applyFont="1" applyBorder="1" applyAlignment="1">
      <alignment horizontal="center"/>
    </xf>
    <xf numFmtId="0" fontId="0" fillId="0" borderId="9" xfId="0" applyFont="1" applyBorder="1"/>
    <xf numFmtId="0" fontId="2" fillId="0" borderId="22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0" fillId="0" borderId="0" xfId="0" applyBorder="1" applyAlignment="1">
      <alignment horizontal="left" vertical="top"/>
    </xf>
    <xf numFmtId="0" fontId="0" fillId="0" borderId="0" xfId="0" applyFont="1" applyBorder="1" applyAlignment="1">
      <alignment vertical="center"/>
    </xf>
    <xf numFmtId="0" fontId="0" fillId="0" borderId="38" xfId="0" applyBorder="1" applyAlignment="1">
      <alignment horizontal="left" textRotation="90" wrapText="1"/>
    </xf>
    <xf numFmtId="0" fontId="0" fillId="0" borderId="30" xfId="0" applyBorder="1" applyAlignment="1">
      <alignment horizontal="left" textRotation="90"/>
    </xf>
    <xf numFmtId="0" fontId="0" fillId="2" borderId="7" xfId="0" applyFill="1" applyBorder="1"/>
    <xf numFmtId="0" fontId="0" fillId="0" borderId="3" xfId="0" applyFont="1" applyBorder="1"/>
    <xf numFmtId="0" fontId="1" fillId="0" borderId="11" xfId="0" applyFont="1" applyBorder="1" applyAlignment="1">
      <alignment horizontal="left" textRotation="90" wrapText="1"/>
    </xf>
    <xf numFmtId="0" fontId="0" fillId="0" borderId="0" xfId="0" quotePrefix="1"/>
    <xf numFmtId="0" fontId="0" fillId="8" borderId="1" xfId="0" applyFill="1" applyBorder="1"/>
    <xf numFmtId="0" fontId="0" fillId="8" borderId="20" xfId="0" applyFill="1" applyBorder="1"/>
    <xf numFmtId="0" fontId="0" fillId="8" borderId="0" xfId="0" applyFill="1" applyBorder="1"/>
    <xf numFmtId="0" fontId="0" fillId="0" borderId="9" xfId="0" applyFill="1" applyBorder="1"/>
    <xf numFmtId="0" fontId="1" fillId="0" borderId="0" xfId="0" applyFont="1" applyFill="1" applyBorder="1" applyAlignment="1">
      <alignment vertical="center"/>
    </xf>
    <xf numFmtId="0" fontId="1" fillId="0" borderId="13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36" xfId="0" applyFont="1" applyFill="1" applyBorder="1" applyAlignment="1">
      <alignment horizontal="center"/>
    </xf>
    <xf numFmtId="0" fontId="3" fillId="0" borderId="0" xfId="0" applyFont="1" applyFill="1" applyBorder="1"/>
    <xf numFmtId="0" fontId="4" fillId="0" borderId="0" xfId="0" applyFont="1"/>
    <xf numFmtId="0" fontId="0" fillId="0" borderId="15" xfId="0" applyFill="1" applyBorder="1" applyAlignment="1">
      <alignment vertical="center" wrapText="1"/>
    </xf>
    <xf numFmtId="0" fontId="0" fillId="6" borderId="17" xfId="0" applyFill="1" applyBorder="1"/>
    <xf numFmtId="0" fontId="0" fillId="8" borderId="17" xfId="0" applyFill="1" applyBorder="1"/>
    <xf numFmtId="0" fontId="0" fillId="0" borderId="0" xfId="0" applyFont="1" applyFill="1" applyBorder="1"/>
    <xf numFmtId="0" fontId="1" fillId="0" borderId="22" xfId="0" applyFont="1" applyBorder="1"/>
    <xf numFmtId="0" fontId="0" fillId="6" borderId="22" xfId="0" applyFill="1" applyBorder="1"/>
    <xf numFmtId="0" fontId="1" fillId="0" borderId="16" xfId="0" applyFont="1" applyFill="1" applyBorder="1"/>
    <xf numFmtId="0" fontId="1" fillId="0" borderId="7" xfId="0" applyFont="1" applyFill="1" applyBorder="1"/>
    <xf numFmtId="0" fontId="1" fillId="0" borderId="19" xfId="0" applyFont="1" applyFill="1" applyBorder="1"/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horizontal="center"/>
    </xf>
    <xf numFmtId="164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Fill="1" applyBorder="1" applyAlignment="1">
      <alignment horizontal="center" wrapText="1"/>
    </xf>
    <xf numFmtId="0" fontId="0" fillId="0" borderId="0" xfId="0" quotePrefix="1" applyAlignment="1">
      <alignment horizontal="center"/>
    </xf>
    <xf numFmtId="0" fontId="1" fillId="9" borderId="0" xfId="0" applyFont="1" applyFill="1" applyAlignment="1">
      <alignment horizontal="center" vertical="center"/>
    </xf>
    <xf numFmtId="0" fontId="1" fillId="9" borderId="0" xfId="0" applyFont="1" applyFill="1" applyBorder="1" applyAlignment="1">
      <alignment wrapText="1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0" borderId="1" xfId="0" applyFont="1" applyBorder="1"/>
    <xf numFmtId="0" fontId="6" fillId="0" borderId="1" xfId="0" applyFont="1" applyBorder="1"/>
    <xf numFmtId="0" fontId="6" fillId="0" borderId="0" xfId="0" applyFont="1"/>
    <xf numFmtId="0" fontId="2" fillId="0" borderId="1" xfId="0" applyFont="1" applyFill="1" applyBorder="1" applyAlignment="1">
      <alignment vertical="center" wrapText="1"/>
    </xf>
    <xf numFmtId="0" fontId="1" fillId="0" borderId="41" xfId="0" applyFont="1" applyBorder="1"/>
    <xf numFmtId="0" fontId="0" fillId="8" borderId="15" xfId="0" applyFill="1" applyBorder="1"/>
    <xf numFmtId="0" fontId="6" fillId="0" borderId="37" xfId="0" applyFont="1" applyBorder="1"/>
    <xf numFmtId="0" fontId="0" fillId="0" borderId="5" xfId="0" applyBorder="1" applyAlignment="1">
      <alignment horizontal="left" vertical="top"/>
    </xf>
    <xf numFmtId="0" fontId="6" fillId="0" borderId="4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textRotation="90" wrapText="1"/>
    </xf>
    <xf numFmtId="164" fontId="0" fillId="0" borderId="0" xfId="0" applyNumberFormat="1"/>
    <xf numFmtId="1" fontId="1" fillId="0" borderId="1" xfId="0" quotePrefix="1" applyNumberFormat="1" applyFont="1" applyFill="1" applyBorder="1" applyAlignment="1">
      <alignment horizontal="center"/>
    </xf>
    <xf numFmtId="1" fontId="1" fillId="0" borderId="18" xfId="0" quotePrefix="1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" fontId="1" fillId="0" borderId="8" xfId="0" quotePrefix="1" applyNumberFormat="1" applyFont="1" applyFill="1" applyBorder="1" applyAlignment="1">
      <alignment horizontal="center"/>
    </xf>
    <xf numFmtId="1" fontId="1" fillId="0" borderId="20" xfId="0" quotePrefix="1" applyNumberFormat="1" applyFont="1" applyFill="1" applyBorder="1" applyAlignment="1">
      <alignment horizontal="center"/>
    </xf>
    <xf numFmtId="1" fontId="1" fillId="0" borderId="21" xfId="0" quotePrefix="1" applyNumberFormat="1" applyFont="1" applyFill="1" applyBorder="1" applyAlignment="1">
      <alignment horizontal="center"/>
    </xf>
    <xf numFmtId="1" fontId="1" fillId="0" borderId="16" xfId="0" quotePrefix="1" applyNumberFormat="1" applyFont="1" applyFill="1" applyBorder="1" applyAlignment="1">
      <alignment horizontal="center"/>
    </xf>
    <xf numFmtId="1" fontId="1" fillId="0" borderId="7" xfId="0" quotePrefix="1" applyNumberFormat="1" applyFont="1" applyFill="1" applyBorder="1" applyAlignment="1">
      <alignment horizontal="center"/>
    </xf>
    <xf numFmtId="1" fontId="1" fillId="0" borderId="27" xfId="0" quotePrefix="1" applyNumberFormat="1" applyFont="1" applyFill="1" applyBorder="1" applyAlignment="1">
      <alignment horizontal="center"/>
    </xf>
    <xf numFmtId="1" fontId="1" fillId="0" borderId="19" xfId="0" quotePrefix="1" applyNumberFormat="1" applyFont="1" applyFill="1" applyBorder="1" applyAlignment="1">
      <alignment horizontal="center"/>
    </xf>
    <xf numFmtId="1" fontId="1" fillId="0" borderId="20" xfId="0" applyNumberFormat="1" applyFont="1" applyFill="1" applyBorder="1" applyAlignment="1">
      <alignment horizontal="center"/>
    </xf>
    <xf numFmtId="0" fontId="0" fillId="0" borderId="57" xfId="0" applyBorder="1"/>
    <xf numFmtId="164" fontId="0" fillId="0" borderId="58" xfId="0" applyNumberFormat="1" applyBorder="1"/>
    <xf numFmtId="0" fontId="0" fillId="0" borderId="58" xfId="0" applyBorder="1"/>
    <xf numFmtId="0" fontId="0" fillId="0" borderId="4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0" fontId="0" fillId="0" borderId="22" xfId="0" applyBorder="1" applyAlignment="1">
      <alignment horizontal="left" vertical="top"/>
    </xf>
    <xf numFmtId="0" fontId="6" fillId="0" borderId="22" xfId="0" applyFont="1" applyBorder="1"/>
    <xf numFmtId="0" fontId="0" fillId="0" borderId="15" xfId="0" applyFont="1" applyBorder="1" applyAlignment="1">
      <alignment vertical="center"/>
    </xf>
    <xf numFmtId="0" fontId="0" fillId="0" borderId="1" xfId="0" applyFont="1" applyBorder="1"/>
    <xf numFmtId="0" fontId="0" fillId="0" borderId="6" xfId="0" applyFill="1" applyBorder="1" applyAlignment="1">
      <alignment horizontal="center" vertical="center"/>
    </xf>
    <xf numFmtId="9" fontId="0" fillId="0" borderId="1" xfId="0" applyNumberFormat="1" applyBorder="1" applyAlignment="1"/>
    <xf numFmtId="0" fontId="4" fillId="0" borderId="0" xfId="0" applyFont="1" applyFill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0" fillId="0" borderId="5" xfId="0" applyFill="1" applyBorder="1"/>
    <xf numFmtId="0" fontId="0" fillId="0" borderId="22" xfId="0" applyBorder="1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164" fontId="1" fillId="0" borderId="0" xfId="0" applyNumberFormat="1" applyFont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0" fontId="1" fillId="0" borderId="3" xfId="0" applyFont="1" applyBorder="1" applyAlignment="1">
      <alignment horizontal="left" textRotation="90" wrapText="1"/>
    </xf>
    <xf numFmtId="0" fontId="1" fillId="0" borderId="4" xfId="0" applyFont="1" applyBorder="1" applyAlignment="1">
      <alignment horizontal="left" textRotation="90" wrapText="1"/>
    </xf>
    <xf numFmtId="164" fontId="1" fillId="0" borderId="1" xfId="0" quotePrefix="1" applyNumberFormat="1" applyFont="1" applyFill="1" applyBorder="1" applyAlignment="1">
      <alignment horizontal="center"/>
    </xf>
    <xf numFmtId="164" fontId="1" fillId="0" borderId="17" xfId="0" quotePrefix="1" applyNumberFormat="1" applyFont="1" applyFill="1" applyBorder="1" applyAlignment="1">
      <alignment horizontal="center"/>
    </xf>
    <xf numFmtId="164" fontId="1" fillId="0" borderId="18" xfId="0" quotePrefix="1" applyNumberFormat="1" applyFont="1" applyFill="1" applyBorder="1" applyAlignment="1">
      <alignment horizontal="center"/>
    </xf>
    <xf numFmtId="164" fontId="1" fillId="0" borderId="8" xfId="0" quotePrefix="1" applyNumberFormat="1" applyFont="1" applyFill="1" applyBorder="1" applyAlignment="1">
      <alignment horizontal="center"/>
    </xf>
    <xf numFmtId="164" fontId="1" fillId="0" borderId="20" xfId="0" quotePrefix="1" applyNumberFormat="1" applyFont="1" applyFill="1" applyBorder="1" applyAlignment="1">
      <alignment horizontal="center"/>
    </xf>
    <xf numFmtId="164" fontId="1" fillId="0" borderId="21" xfId="0" quotePrefix="1" applyNumberFormat="1" applyFont="1" applyFill="1" applyBorder="1" applyAlignment="1">
      <alignment horizontal="center"/>
    </xf>
    <xf numFmtId="0" fontId="0" fillId="0" borderId="57" xfId="0" applyFont="1" applyBorder="1"/>
    <xf numFmtId="0" fontId="0" fillId="0" borderId="37" xfId="0" applyBorder="1"/>
    <xf numFmtId="0" fontId="0" fillId="2" borderId="37" xfId="0" applyFill="1" applyBorder="1"/>
    <xf numFmtId="0" fontId="0" fillId="0" borderId="4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2" fillId="0" borderId="9" xfId="0" applyFont="1" applyFill="1" applyBorder="1" applyAlignment="1">
      <alignment vertical="center" wrapText="1"/>
    </xf>
    <xf numFmtId="0" fontId="1" fillId="0" borderId="4" xfId="0" applyFont="1" applyBorder="1"/>
    <xf numFmtId="0" fontId="0" fillId="8" borderId="8" xfId="0" applyFill="1" applyBorder="1"/>
    <xf numFmtId="0" fontId="0" fillId="8" borderId="21" xfId="0" applyFill="1" applyBorder="1"/>
    <xf numFmtId="0" fontId="0" fillId="0" borderId="11" xfId="0" applyFill="1" applyBorder="1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6" borderId="0" xfId="0" applyFill="1"/>
    <xf numFmtId="0" fontId="0" fillId="0" borderId="62" xfId="0" applyFill="1" applyBorder="1" applyAlignment="1">
      <alignment horizontal="left" textRotation="90"/>
    </xf>
    <xf numFmtId="0" fontId="0" fillId="0" borderId="30" xfId="0" applyFill="1" applyBorder="1" applyAlignment="1">
      <alignment horizontal="left" textRotation="90"/>
    </xf>
    <xf numFmtId="0" fontId="0" fillId="0" borderId="63" xfId="0" applyFill="1" applyBorder="1" applyAlignment="1">
      <alignment horizontal="left" textRotation="90"/>
    </xf>
    <xf numFmtId="0" fontId="0" fillId="0" borderId="2" xfId="0" applyFill="1" applyBorder="1"/>
    <xf numFmtId="0" fontId="0" fillId="6" borderId="0" xfId="0" applyFill="1" applyBorder="1"/>
    <xf numFmtId="0" fontId="0" fillId="0" borderId="35" xfId="0" applyFont="1" applyFill="1" applyBorder="1"/>
    <xf numFmtId="0" fontId="0" fillId="0" borderId="2" xfId="0" applyFont="1" applyFill="1" applyBorder="1"/>
    <xf numFmtId="0" fontId="0" fillId="0" borderId="34" xfId="0" applyFont="1" applyFill="1" applyBorder="1"/>
    <xf numFmtId="0" fontId="1" fillId="0" borderId="65" xfId="0" applyFont="1" applyFill="1" applyBorder="1"/>
    <xf numFmtId="0" fontId="0" fillId="0" borderId="30" xfId="0" applyFill="1" applyBorder="1"/>
    <xf numFmtId="0" fontId="0" fillId="0" borderId="37" xfId="0" applyFill="1" applyBorder="1"/>
    <xf numFmtId="0" fontId="0" fillId="0" borderId="47" xfId="0" applyBorder="1"/>
    <xf numFmtId="0" fontId="0" fillId="0" borderId="57" xfId="0" applyFont="1" applyFill="1" applyBorder="1"/>
    <xf numFmtId="0" fontId="0" fillId="0" borderId="37" xfId="0" applyFont="1" applyFill="1" applyBorder="1"/>
    <xf numFmtId="0" fontId="0" fillId="0" borderId="48" xfId="0" applyFont="1" applyFill="1" applyBorder="1"/>
    <xf numFmtId="0" fontId="1" fillId="0" borderId="9" xfId="0" applyFont="1" applyFill="1" applyBorder="1"/>
    <xf numFmtId="0" fontId="0" fillId="6" borderId="13" xfId="0" applyFill="1" applyBorder="1" applyAlignment="1"/>
    <xf numFmtId="9" fontId="0" fillId="0" borderId="1" xfId="0" applyNumberFormat="1" applyBorder="1"/>
    <xf numFmtId="0" fontId="0" fillId="0" borderId="0" xfId="0" applyBorder="1" applyAlignment="1">
      <alignment horizontal="center"/>
    </xf>
    <xf numFmtId="0" fontId="0" fillId="0" borderId="7" xfId="0" applyFont="1" applyBorder="1"/>
    <xf numFmtId="0" fontId="4" fillId="0" borderId="0" xfId="0" applyFont="1" applyBorder="1"/>
    <xf numFmtId="0" fontId="9" fillId="0" borderId="0" xfId="0" applyFont="1" applyAlignment="1">
      <alignment horizontal="center"/>
    </xf>
    <xf numFmtId="0" fontId="0" fillId="10" borderId="17" xfId="0" applyFill="1" applyBorder="1"/>
    <xf numFmtId="0" fontId="1" fillId="10" borderId="17" xfId="0" applyFont="1" applyFill="1" applyBorder="1"/>
    <xf numFmtId="0" fontId="0" fillId="8" borderId="22" xfId="0" applyFont="1" applyFill="1" applyBorder="1"/>
    <xf numFmtId="0" fontId="1" fillId="0" borderId="26" xfId="0" applyFont="1" applyBorder="1"/>
    <xf numFmtId="0" fontId="0" fillId="0" borderId="2" xfId="0" applyFont="1" applyBorder="1" applyAlignment="1">
      <alignment horizontal="left" vertical="center"/>
    </xf>
    <xf numFmtId="0" fontId="1" fillId="0" borderId="5" xfId="0" applyFont="1" applyBorder="1"/>
    <xf numFmtId="0" fontId="5" fillId="0" borderId="0" xfId="0" applyFont="1" applyBorder="1"/>
    <xf numFmtId="15" fontId="5" fillId="0" borderId="0" xfId="0" applyNumberFormat="1" applyFont="1" applyBorder="1"/>
    <xf numFmtId="0" fontId="1" fillId="0" borderId="9" xfId="0" applyFont="1" applyBorder="1"/>
    <xf numFmtId="0" fontId="5" fillId="0" borderId="20" xfId="0" applyFont="1" applyBorder="1"/>
    <xf numFmtId="0" fontId="0" fillId="0" borderId="7" xfId="0" applyFill="1" applyBorder="1"/>
    <xf numFmtId="0" fontId="0" fillId="0" borderId="19" xfId="0" applyFill="1" applyBorder="1"/>
    <xf numFmtId="0" fontId="0" fillId="8" borderId="17" xfId="0" applyFont="1" applyFill="1" applyBorder="1"/>
    <xf numFmtId="0" fontId="0" fillId="0" borderId="0" xfId="0" quotePrefix="1" applyBorder="1" applyAlignment="1">
      <alignment horizontal="left" vertical="top"/>
    </xf>
    <xf numFmtId="0" fontId="0" fillId="0" borderId="5" xfId="0" quotePrefix="1" applyBorder="1" applyAlignment="1">
      <alignment horizontal="left" vertical="top"/>
    </xf>
    <xf numFmtId="0" fontId="0" fillId="0" borderId="9" xfId="0" quotePrefix="1" applyBorder="1" applyAlignment="1">
      <alignment horizontal="left" vertical="top"/>
    </xf>
    <xf numFmtId="0" fontId="0" fillId="2" borderId="10" xfId="0" applyFill="1" applyBorder="1" applyAlignment="1">
      <alignment horizontal="center"/>
    </xf>
    <xf numFmtId="0" fontId="1" fillId="0" borderId="15" xfId="0" applyFont="1" applyBorder="1"/>
    <xf numFmtId="0" fontId="0" fillId="6" borderId="15" xfId="0" applyFill="1" applyBorder="1"/>
    <xf numFmtId="0" fontId="0" fillId="0" borderId="5" xfId="0" applyFont="1" applyBorder="1" applyAlignment="1">
      <alignment vertical="center"/>
    </xf>
    <xf numFmtId="0" fontId="6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3" xfId="0" applyBorder="1" applyAlignment="1"/>
    <xf numFmtId="0" fontId="0" fillId="0" borderId="5" xfId="0" applyBorder="1" applyAlignment="1"/>
    <xf numFmtId="0" fontId="0" fillId="0" borderId="5" xfId="0" quotePrefix="1" applyBorder="1" applyAlignment="1"/>
    <xf numFmtId="0" fontId="0" fillId="0" borderId="40" xfId="0" applyBorder="1" applyAlignment="1">
      <alignment vertical="center"/>
    </xf>
    <xf numFmtId="0" fontId="0" fillId="0" borderId="38" xfId="0" applyBorder="1" applyAlignment="1">
      <alignment vertical="center"/>
    </xf>
    <xf numFmtId="0" fontId="0" fillId="0" borderId="22" xfId="0" applyFont="1" applyBorder="1" applyAlignment="1">
      <alignment horizontal="left" vertical="center"/>
    </xf>
    <xf numFmtId="0" fontId="0" fillId="0" borderId="22" xfId="0" applyBorder="1" applyAlignment="1">
      <alignment horizontal="left"/>
    </xf>
    <xf numFmtId="2" fontId="0" fillId="8" borderId="1" xfId="0" applyNumberFormat="1" applyFill="1" applyBorder="1"/>
    <xf numFmtId="0" fontId="0" fillId="0" borderId="0" xfId="0"/>
    <xf numFmtId="0" fontId="0" fillId="0" borderId="1" xfId="0" applyBorder="1"/>
    <xf numFmtId="0" fontId="0" fillId="0" borderId="7" xfId="0" applyBorder="1"/>
    <xf numFmtId="0" fontId="0" fillId="0" borderId="8" xfId="0" applyBorder="1"/>
    <xf numFmtId="0" fontId="0" fillId="0" borderId="12" xfId="0" applyBorder="1"/>
    <xf numFmtId="0" fontId="0" fillId="0" borderId="11" xfId="0" applyBorder="1"/>
    <xf numFmtId="0" fontId="0" fillId="0" borderId="0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6" xfId="0" applyBorder="1"/>
    <xf numFmtId="0" fontId="0" fillId="0" borderId="27" xfId="0" applyBorder="1"/>
    <xf numFmtId="0" fontId="0" fillId="0" borderId="1" xfId="0" applyBorder="1" applyAlignment="1">
      <alignment horizontal="justify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9" xfId="0" applyBorder="1"/>
    <xf numFmtId="0" fontId="0" fillId="0" borderId="10" xfId="0" applyBorder="1"/>
    <xf numFmtId="0" fontId="0" fillId="0" borderId="1" xfId="0" applyFont="1" applyBorder="1" applyAlignment="1">
      <alignment vertical="center"/>
    </xf>
    <xf numFmtId="0" fontId="0" fillId="0" borderId="0" xfId="0" applyFill="1" applyBorder="1"/>
    <xf numFmtId="0" fontId="0" fillId="0" borderId="0" xfId="0" applyBorder="1" applyAlignment="1">
      <alignment horizontal="justify" vertical="center" wrapText="1"/>
    </xf>
    <xf numFmtId="0" fontId="0" fillId="0" borderId="6" xfId="0" applyFill="1" applyBorder="1" applyAlignment="1">
      <alignment horizontal="center"/>
    </xf>
    <xf numFmtId="0" fontId="0" fillId="0" borderId="0" xfId="0" applyFill="1"/>
    <xf numFmtId="0" fontId="0" fillId="6" borderId="1" xfId="0" applyFill="1" applyBorder="1"/>
    <xf numFmtId="0" fontId="0" fillId="0" borderId="1" xfId="0" applyFill="1" applyBorder="1"/>
    <xf numFmtId="0" fontId="0" fillId="0" borderId="23" xfId="0" applyBorder="1" applyAlignment="1">
      <alignment horizontal="left" textRotation="90" wrapText="1"/>
    </xf>
    <xf numFmtId="0" fontId="0" fillId="0" borderId="24" xfId="0" applyBorder="1" applyAlignment="1">
      <alignment horizontal="left" textRotation="90"/>
    </xf>
    <xf numFmtId="0" fontId="0" fillId="0" borderId="24" xfId="0" applyFill="1" applyBorder="1" applyAlignment="1">
      <alignment horizontal="left" textRotation="90"/>
    </xf>
    <xf numFmtId="0" fontId="0" fillId="0" borderId="25" xfId="0" applyFill="1" applyBorder="1" applyAlignment="1">
      <alignment horizontal="left" textRotation="90"/>
    </xf>
    <xf numFmtId="0" fontId="0" fillId="0" borderId="8" xfId="0" applyFill="1" applyBorder="1"/>
    <xf numFmtId="0" fontId="0" fillId="8" borderId="1" xfId="0" applyFill="1" applyBorder="1"/>
    <xf numFmtId="0" fontId="0" fillId="0" borderId="41" xfId="0" applyBorder="1"/>
    <xf numFmtId="164" fontId="0" fillId="0" borderId="0" xfId="0" applyNumberFormat="1" applyAlignment="1">
      <alignment horizontal="center"/>
    </xf>
    <xf numFmtId="0" fontId="0" fillId="0" borderId="5" xfId="0" applyBorder="1" applyAlignment="1">
      <alignment horizontal="left" vertical="top"/>
    </xf>
    <xf numFmtId="1" fontId="1" fillId="0" borderId="1" xfId="0" quotePrefix="1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1" fontId="1" fillId="0" borderId="8" xfId="0" quotePrefix="1" applyNumberFormat="1" applyFont="1" applyFill="1" applyBorder="1" applyAlignment="1">
      <alignment horizontal="center"/>
    </xf>
    <xf numFmtId="1" fontId="1" fillId="0" borderId="7" xfId="0" quotePrefix="1" applyNumberFormat="1" applyFont="1" applyFill="1" applyBorder="1" applyAlignment="1">
      <alignment horizontal="center"/>
    </xf>
    <xf numFmtId="0" fontId="0" fillId="0" borderId="15" xfId="0" applyFont="1" applyBorder="1" applyAlignment="1">
      <alignment vertical="center"/>
    </xf>
    <xf numFmtId="0" fontId="0" fillId="0" borderId="5" xfId="0" applyFill="1" applyBorder="1"/>
    <xf numFmtId="0" fontId="0" fillId="0" borderId="3" xfId="0" applyFill="1" applyBorder="1"/>
    <xf numFmtId="164" fontId="1" fillId="0" borderId="1" xfId="0" quotePrefix="1" applyNumberFormat="1" applyFont="1" applyFill="1" applyBorder="1" applyAlignment="1">
      <alignment horizontal="center"/>
    </xf>
    <xf numFmtId="164" fontId="1" fillId="0" borderId="8" xfId="0" quotePrefix="1" applyNumberFormat="1" applyFont="1" applyFill="1" applyBorder="1" applyAlignment="1">
      <alignment horizontal="center"/>
    </xf>
    <xf numFmtId="0" fontId="0" fillId="0" borderId="37" xfId="0" applyBorder="1"/>
    <xf numFmtId="0" fontId="0" fillId="0" borderId="60" xfId="0" applyBorder="1"/>
    <xf numFmtId="0" fontId="0" fillId="0" borderId="61" xfId="0" applyBorder="1"/>
    <xf numFmtId="0" fontId="0" fillId="6" borderId="0" xfId="0" applyFill="1"/>
    <xf numFmtId="0" fontId="0" fillId="6" borderId="0" xfId="0" applyFill="1" applyBorder="1"/>
    <xf numFmtId="9" fontId="0" fillId="0" borderId="1" xfId="0" applyNumberFormat="1" applyBorder="1"/>
    <xf numFmtId="0" fontId="0" fillId="0" borderId="7" xfId="0" applyFont="1" applyBorder="1"/>
    <xf numFmtId="0" fontId="0" fillId="0" borderId="7" xfId="0" applyFill="1" applyBorder="1"/>
    <xf numFmtId="0" fontId="0" fillId="0" borderId="5" xfId="0" quotePrefix="1" applyBorder="1" applyAlignment="1">
      <alignment horizontal="left" vertical="top"/>
    </xf>
    <xf numFmtId="0" fontId="0" fillId="0" borderId="66" xfId="0" applyBorder="1"/>
    <xf numFmtId="0" fontId="1" fillId="5" borderId="11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0" fillId="0" borderId="67" xfId="0" applyFill="1" applyBorder="1" applyAlignment="1">
      <alignment horizontal="left" textRotation="90"/>
    </xf>
    <xf numFmtId="9" fontId="0" fillId="0" borderId="16" xfId="0" applyNumberFormat="1" applyBorder="1"/>
    <xf numFmtId="9" fontId="0" fillId="0" borderId="17" xfId="0" applyNumberFormat="1" applyBorder="1"/>
    <xf numFmtId="9" fontId="0" fillId="0" borderId="18" xfId="0" applyNumberFormat="1" applyBorder="1"/>
    <xf numFmtId="9" fontId="0" fillId="0" borderId="7" xfId="0" applyNumberFormat="1" applyBorder="1"/>
    <xf numFmtId="9" fontId="0" fillId="0" borderId="8" xfId="0" applyNumberFormat="1" applyBorder="1"/>
    <xf numFmtId="9" fontId="0" fillId="0" borderId="19" xfId="0" applyNumberFormat="1" applyBorder="1"/>
    <xf numFmtId="9" fontId="0" fillId="0" borderId="20" xfId="0" applyNumberFormat="1" applyBorder="1"/>
    <xf numFmtId="9" fontId="0" fillId="0" borderId="21" xfId="0" applyNumberFormat="1" applyBorder="1"/>
    <xf numFmtId="9" fontId="8" fillId="0" borderId="64" xfId="0" applyNumberFormat="1" applyFont="1" applyBorder="1"/>
    <xf numFmtId="9" fontId="0" fillId="0" borderId="26" xfId="0" applyNumberFormat="1" applyBorder="1"/>
    <xf numFmtId="9" fontId="0" fillId="0" borderId="15" xfId="0" applyNumberFormat="1" applyBorder="1"/>
    <xf numFmtId="9" fontId="0" fillId="0" borderId="27" xfId="0" applyNumberFormat="1" applyBorder="1"/>
    <xf numFmtId="9" fontId="0" fillId="0" borderId="16" xfId="0" applyNumberFormat="1" applyBorder="1" applyAlignment="1">
      <alignment horizontal="left" textRotation="90" wrapText="1"/>
    </xf>
    <xf numFmtId="9" fontId="0" fillId="0" borderId="17" xfId="0" applyNumberFormat="1" applyBorder="1" applyAlignment="1">
      <alignment horizontal="left" textRotation="90"/>
    </xf>
    <xf numFmtId="9" fontId="0" fillId="0" borderId="17" xfId="0" applyNumberFormat="1" applyFill="1" applyBorder="1" applyAlignment="1">
      <alignment horizontal="left" textRotation="90"/>
    </xf>
    <xf numFmtId="9" fontId="0" fillId="0" borderId="18" xfId="0" applyNumberFormat="1" applyFill="1" applyBorder="1" applyAlignment="1">
      <alignment horizontal="left" textRotation="90"/>
    </xf>
    <xf numFmtId="0" fontId="0" fillId="0" borderId="16" xfId="0" applyBorder="1" applyAlignment="1">
      <alignment horizontal="left" wrapText="1"/>
    </xf>
    <xf numFmtId="9" fontId="0" fillId="0" borderId="17" xfId="0" applyNumberFormat="1" applyBorder="1" applyAlignment="1">
      <alignment horizontal="left"/>
    </xf>
    <xf numFmtId="0" fontId="0" fillId="0" borderId="59" xfId="0" applyFill="1" applyBorder="1"/>
    <xf numFmtId="0" fontId="0" fillId="0" borderId="68" xfId="0" applyFill="1" applyBorder="1"/>
    <xf numFmtId="0" fontId="0" fillId="0" borderId="60" xfId="0" applyFill="1" applyBorder="1"/>
    <xf numFmtId="0" fontId="0" fillId="0" borderId="66" xfId="0" applyFill="1" applyBorder="1"/>
    <xf numFmtId="0" fontId="0" fillId="0" borderId="69" xfId="0" applyFill="1" applyBorder="1"/>
    <xf numFmtId="0" fontId="0" fillId="0" borderId="70" xfId="0" applyFill="1" applyBorder="1"/>
    <xf numFmtId="0" fontId="0" fillId="0" borderId="71" xfId="0" applyBorder="1"/>
    <xf numFmtId="0" fontId="0" fillId="0" borderId="3" xfId="0" applyFont="1" applyFill="1" applyBorder="1"/>
    <xf numFmtId="0" fontId="0" fillId="0" borderId="5" xfId="0" applyFont="1" applyFill="1" applyBorder="1"/>
    <xf numFmtId="0" fontId="0" fillId="0" borderId="9" xfId="0" applyFont="1" applyFill="1" applyBorder="1"/>
    <xf numFmtId="9" fontId="0" fillId="0" borderId="41" xfId="0" applyNumberFormat="1" applyBorder="1"/>
    <xf numFmtId="9" fontId="0" fillId="0" borderId="42" xfId="0" applyNumberFormat="1" applyBorder="1"/>
    <xf numFmtId="9" fontId="8" fillId="0" borderId="65" xfId="0" applyNumberFormat="1" applyFont="1" applyBorder="1"/>
    <xf numFmtId="0" fontId="8" fillId="6" borderId="0" xfId="0" applyFont="1" applyFill="1" applyBorder="1"/>
    <xf numFmtId="0" fontId="0" fillId="0" borderId="13" xfId="0" applyBorder="1"/>
    <xf numFmtId="0" fontId="0" fillId="0" borderId="36" xfId="0" applyBorder="1"/>
    <xf numFmtId="0" fontId="0" fillId="0" borderId="5" xfId="0" quotePrefix="1" applyFill="1" applyBorder="1"/>
    <xf numFmtId="0" fontId="0" fillId="0" borderId="20" xfId="0" applyNumberFormat="1" applyFill="1" applyBorder="1"/>
    <xf numFmtId="0" fontId="0" fillId="0" borderId="1" xfId="0" quotePrefix="1" applyBorder="1"/>
    <xf numFmtId="2" fontId="0" fillId="8" borderId="0" xfId="0" applyNumberFormat="1" applyFill="1" applyBorder="1"/>
    <xf numFmtId="0" fontId="10" fillId="0" borderId="0" xfId="0" applyFont="1" applyBorder="1" applyAlignment="1">
      <alignment horizontal="center"/>
    </xf>
    <xf numFmtId="2" fontId="0" fillId="0" borderId="16" xfId="0" applyNumberFormat="1" applyBorder="1"/>
    <xf numFmtId="2" fontId="0" fillId="0" borderId="17" xfId="0" applyNumberFormat="1" applyBorder="1"/>
    <xf numFmtId="2" fontId="0" fillId="6" borderId="0" xfId="0" applyNumberFormat="1" applyFill="1"/>
    <xf numFmtId="2" fontId="0" fillId="0" borderId="18" xfId="0" applyNumberFormat="1" applyBorder="1"/>
    <xf numFmtId="2" fontId="0" fillId="0" borderId="33" xfId="0" applyNumberFormat="1" applyBorder="1"/>
    <xf numFmtId="2" fontId="0" fillId="0" borderId="17" xfId="0" applyNumberFormat="1" applyFill="1" applyBorder="1"/>
    <xf numFmtId="2" fontId="0" fillId="0" borderId="7" xfId="0" applyNumberFormat="1" applyBorder="1"/>
    <xf numFmtId="2" fontId="0" fillId="0" borderId="1" xfId="0" applyNumberFormat="1" applyBorder="1"/>
    <xf numFmtId="2" fontId="0" fillId="0" borderId="8" xfId="0" applyNumberFormat="1" applyBorder="1"/>
    <xf numFmtId="2" fontId="0" fillId="0" borderId="38" xfId="0" applyNumberFormat="1" applyBorder="1"/>
    <xf numFmtId="2" fontId="0" fillId="0" borderId="30" xfId="0" applyNumberFormat="1" applyBorder="1"/>
    <xf numFmtId="2" fontId="0" fillId="0" borderId="43" xfId="0" applyNumberFormat="1" applyBorder="1"/>
    <xf numFmtId="2" fontId="0" fillId="0" borderId="30" xfId="0" applyNumberFormat="1" applyFill="1" applyBorder="1"/>
    <xf numFmtId="2" fontId="0" fillId="0" borderId="63" xfId="0" applyNumberFormat="1" applyFill="1" applyBorder="1"/>
    <xf numFmtId="2" fontId="0" fillId="0" borderId="28" xfId="0" applyNumberFormat="1" applyBorder="1"/>
    <xf numFmtId="2" fontId="0" fillId="0" borderId="22" xfId="0" applyNumberFormat="1" applyBorder="1"/>
    <xf numFmtId="2" fontId="0" fillId="0" borderId="32" xfId="0" applyNumberFormat="1" applyBorder="1"/>
    <xf numFmtId="2" fontId="0" fillId="0" borderId="22" xfId="0" applyNumberFormat="1" applyFill="1" applyBorder="1"/>
    <xf numFmtId="2" fontId="0" fillId="0" borderId="29" xfId="0" applyNumberFormat="1" applyFill="1" applyBorder="1"/>
    <xf numFmtId="2" fontId="0" fillId="0" borderId="2" xfId="0" applyNumberFormat="1" applyBorder="1"/>
    <xf numFmtId="2" fontId="0" fillId="0" borderId="1" xfId="0" applyNumberFormat="1" applyFill="1" applyBorder="1"/>
    <xf numFmtId="2" fontId="0" fillId="0" borderId="8" xfId="0" applyNumberFormat="1" applyFill="1" applyBorder="1"/>
    <xf numFmtId="2" fontId="0" fillId="0" borderId="29" xfId="0" applyNumberFormat="1" applyBorder="1"/>
    <xf numFmtId="2" fontId="0" fillId="0" borderId="19" xfId="0" applyNumberFormat="1" applyBorder="1"/>
    <xf numFmtId="2" fontId="0" fillId="0" borderId="20" xfId="0" applyNumberFormat="1" applyBorder="1"/>
    <xf numFmtId="2" fontId="0" fillId="0" borderId="21" xfId="0" applyNumberFormat="1" applyBorder="1"/>
    <xf numFmtId="2" fontId="0" fillId="0" borderId="34" xfId="0" applyNumberFormat="1" applyBorder="1"/>
    <xf numFmtId="2" fontId="0" fillId="0" borderId="20" xfId="0" applyNumberFormat="1" applyFill="1" applyBorder="1"/>
    <xf numFmtId="2" fontId="0" fillId="0" borderId="21" xfId="0" applyNumberFormat="1" applyFill="1" applyBorder="1"/>
    <xf numFmtId="2" fontId="0" fillId="0" borderId="18" xfId="0" applyNumberFormat="1" applyFill="1" applyBorder="1"/>
    <xf numFmtId="2" fontId="0" fillId="7" borderId="1" xfId="0" applyNumberFormat="1" applyFill="1" applyBorder="1"/>
    <xf numFmtId="2" fontId="0" fillId="0" borderId="26" xfId="0" applyNumberFormat="1" applyBorder="1"/>
    <xf numFmtId="2" fontId="0" fillId="0" borderId="15" xfId="0" applyNumberFormat="1" applyBorder="1"/>
    <xf numFmtId="2" fontId="0" fillId="0" borderId="27" xfId="0" applyNumberFormat="1" applyBorder="1"/>
    <xf numFmtId="2" fontId="0" fillId="0" borderId="15" xfId="0" applyNumberFormat="1" applyFill="1" applyBorder="1"/>
    <xf numFmtId="2" fontId="0" fillId="0" borderId="27" xfId="0" applyNumberFormat="1" applyFill="1" applyBorder="1"/>
    <xf numFmtId="2" fontId="0" fillId="0" borderId="40" xfId="0" applyNumberFormat="1" applyBorder="1"/>
    <xf numFmtId="2" fontId="0" fillId="0" borderId="41" xfId="0" applyNumberFormat="1" applyBorder="1"/>
    <xf numFmtId="2" fontId="0" fillId="0" borderId="44" xfId="0" applyNumberFormat="1" applyBorder="1"/>
    <xf numFmtId="2" fontId="0" fillId="0" borderId="42" xfId="0" applyNumberFormat="1" applyBorder="1"/>
    <xf numFmtId="2" fontId="0" fillId="2" borderId="38" xfId="0" applyNumberFormat="1" applyFill="1" applyBorder="1" applyAlignment="1">
      <alignment horizontal="center"/>
    </xf>
    <xf numFmtId="2" fontId="0" fillId="2" borderId="52" xfId="0" applyNumberFormat="1" applyFill="1" applyBorder="1" applyAlignment="1">
      <alignment horizontal="center"/>
    </xf>
    <xf numFmtId="2" fontId="0" fillId="6" borderId="62" xfId="0" applyNumberFormat="1" applyFill="1" applyBorder="1"/>
    <xf numFmtId="2" fontId="0" fillId="0" borderId="19" xfId="0" applyNumberFormat="1" applyBorder="1" applyAlignment="1">
      <alignment horizontal="center"/>
    </xf>
    <xf numFmtId="2" fontId="0" fillId="0" borderId="51" xfId="0" applyNumberFormat="1" applyBorder="1" applyAlignment="1">
      <alignment horizontal="center"/>
    </xf>
    <xf numFmtId="2" fontId="0" fillId="8" borderId="17" xfId="0" applyNumberFormat="1" applyFill="1" applyBorder="1"/>
    <xf numFmtId="2" fontId="0" fillId="8" borderId="18" xfId="0" applyNumberFormat="1" applyFill="1" applyBorder="1"/>
    <xf numFmtId="2" fontId="0" fillId="8" borderId="8" xfId="0" applyNumberFormat="1" applyFill="1" applyBorder="1"/>
    <xf numFmtId="2" fontId="0" fillId="8" borderId="20" xfId="0" applyNumberFormat="1" applyFill="1" applyBorder="1"/>
    <xf numFmtId="2" fontId="0" fillId="8" borderId="21" xfId="0" applyNumberFormat="1" applyFill="1" applyBorder="1"/>
    <xf numFmtId="0" fontId="0" fillId="0" borderId="0" xfId="0" applyBorder="1" applyAlignment="1">
      <alignment horizontal="center" vertical="center" wrapText="1"/>
    </xf>
    <xf numFmtId="164" fontId="1" fillId="0" borderId="0" xfId="0" quotePrefix="1" applyNumberFormat="1" applyFont="1" applyFill="1" applyBorder="1" applyAlignment="1">
      <alignment horizontal="center"/>
    </xf>
    <xf numFmtId="164" fontId="0" fillId="0" borderId="0" xfId="0" applyNumberFormat="1" applyBorder="1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quotePrefix="1" applyBorder="1"/>
    <xf numFmtId="0" fontId="0" fillId="0" borderId="1" xfId="0" quotePrefix="1" applyFill="1" applyBorder="1" applyAlignment="1"/>
    <xf numFmtId="0" fontId="0" fillId="0" borderId="10" xfId="0" applyBorder="1" applyAlignment="1">
      <alignment horizontal="center" vertical="center"/>
    </xf>
    <xf numFmtId="2" fontId="0" fillId="8" borderId="33" xfId="0" applyNumberFormat="1" applyFill="1" applyBorder="1"/>
    <xf numFmtId="2" fontId="0" fillId="8" borderId="2" xfId="0" applyNumberFormat="1" applyFill="1" applyBorder="1"/>
    <xf numFmtId="2" fontId="0" fillId="8" borderId="34" xfId="0" applyNumberFormat="1" applyFill="1" applyBorder="1"/>
    <xf numFmtId="0" fontId="0" fillId="8" borderId="0" xfId="0" applyFill="1"/>
    <xf numFmtId="0" fontId="0" fillId="8" borderId="44" xfId="0" applyFill="1" applyBorder="1" applyAlignment="1">
      <alignment horizontal="left" textRotation="90"/>
    </xf>
    <xf numFmtId="2" fontId="0" fillId="8" borderId="41" xfId="0" applyNumberFormat="1" applyFill="1" applyBorder="1"/>
    <xf numFmtId="2" fontId="0" fillId="8" borderId="22" xfId="0" applyNumberFormat="1" applyFill="1" applyBorder="1"/>
    <xf numFmtId="2" fontId="0" fillId="8" borderId="38" xfId="0" applyNumberFormat="1" applyFill="1" applyBorder="1" applyAlignment="1">
      <alignment horizontal="center"/>
    </xf>
    <xf numFmtId="2" fontId="0" fillId="8" borderId="19" xfId="0" applyNumberFormat="1" applyFill="1" applyBorder="1" applyAlignment="1">
      <alignment horizontal="center"/>
    </xf>
    <xf numFmtId="0" fontId="0" fillId="8" borderId="62" xfId="0" applyFill="1" applyBorder="1" applyAlignment="1">
      <alignment horizontal="left" textRotation="90"/>
    </xf>
    <xf numFmtId="9" fontId="0" fillId="8" borderId="17" xfId="0" applyNumberFormat="1" applyFill="1" applyBorder="1" applyAlignment="1">
      <alignment horizontal="left" textRotation="90"/>
    </xf>
    <xf numFmtId="9" fontId="0" fillId="8" borderId="1" xfId="0" applyNumberFormat="1" applyFill="1" applyBorder="1"/>
    <xf numFmtId="9" fontId="0" fillId="8" borderId="20" xfId="0" applyNumberFormat="1" applyFill="1" applyBorder="1"/>
    <xf numFmtId="9" fontId="0" fillId="8" borderId="17" xfId="0" applyNumberFormat="1" applyFill="1" applyBorder="1"/>
    <xf numFmtId="9" fontId="8" fillId="8" borderId="64" xfId="0" applyNumberFormat="1" applyFont="1" applyFill="1" applyBorder="1"/>
    <xf numFmtId="0" fontId="0" fillId="8" borderId="18" xfId="0" applyFill="1" applyBorder="1"/>
    <xf numFmtId="0" fontId="0" fillId="8" borderId="29" xfId="0" applyFill="1" applyBorder="1"/>
    <xf numFmtId="0" fontId="1" fillId="8" borderId="14" xfId="0" applyFont="1" applyFill="1" applyBorder="1" applyAlignment="1">
      <alignment horizontal="center"/>
    </xf>
    <xf numFmtId="0" fontId="1" fillId="8" borderId="11" xfId="0" applyFont="1" applyFill="1" applyBorder="1" applyAlignment="1">
      <alignment horizontal="center"/>
    </xf>
    <xf numFmtId="0" fontId="0" fillId="8" borderId="67" xfId="0" applyFill="1" applyBorder="1" applyAlignment="1">
      <alignment horizontal="left" textRotation="90" wrapText="1"/>
    </xf>
    <xf numFmtId="2" fontId="0" fillId="8" borderId="46" xfId="0" applyNumberFormat="1" applyFill="1" applyBorder="1"/>
    <xf numFmtId="2" fontId="0" fillId="8" borderId="31" xfId="0" applyNumberFormat="1" applyFill="1" applyBorder="1"/>
    <xf numFmtId="2" fontId="0" fillId="8" borderId="56" xfId="0" applyNumberFormat="1" applyFill="1" applyBorder="1"/>
    <xf numFmtId="2" fontId="0" fillId="8" borderId="45" xfId="0" applyNumberFormat="1" applyFill="1" applyBorder="1"/>
    <xf numFmtId="2" fontId="0" fillId="8" borderId="55" xfId="0" applyNumberFormat="1" applyFill="1" applyBorder="1"/>
    <xf numFmtId="0" fontId="0" fillId="8" borderId="62" xfId="0" applyFill="1" applyBorder="1" applyAlignment="1">
      <alignment horizontal="left" textRotation="90" wrapText="1"/>
    </xf>
    <xf numFmtId="0" fontId="0" fillId="8" borderId="46" xfId="0" applyFill="1" applyBorder="1" applyAlignment="1">
      <alignment horizontal="left" wrapText="1"/>
    </xf>
    <xf numFmtId="9" fontId="0" fillId="8" borderId="31" xfId="0" applyNumberFormat="1" applyFill="1" applyBorder="1"/>
    <xf numFmtId="9" fontId="0" fillId="8" borderId="45" xfId="0" applyNumberFormat="1" applyFill="1" applyBorder="1"/>
    <xf numFmtId="9" fontId="0" fillId="8" borderId="46" xfId="0" applyNumberFormat="1" applyFill="1" applyBorder="1"/>
    <xf numFmtId="9" fontId="0" fillId="8" borderId="55" xfId="0" applyNumberFormat="1" applyFill="1" applyBorder="1"/>
    <xf numFmtId="0" fontId="0" fillId="8" borderId="24" xfId="0" applyFill="1" applyBorder="1" applyAlignment="1">
      <alignment horizontal="left" textRotation="90"/>
    </xf>
    <xf numFmtId="2" fontId="0" fillId="8" borderId="15" xfId="0" applyNumberFormat="1" applyFill="1" applyBorder="1"/>
    <xf numFmtId="0" fontId="0" fillId="8" borderId="30" xfId="0" applyFill="1" applyBorder="1" applyAlignment="1">
      <alignment horizontal="left" textRotation="90"/>
    </xf>
    <xf numFmtId="9" fontId="0" fillId="8" borderId="41" xfId="0" applyNumberFormat="1" applyFill="1" applyBorder="1" applyAlignment="1">
      <alignment horizontal="left"/>
    </xf>
    <xf numFmtId="9" fontId="0" fillId="8" borderId="15" xfId="0" applyNumberFormat="1" applyFill="1" applyBorder="1"/>
    <xf numFmtId="9" fontId="0" fillId="8" borderId="41" xfId="0" applyNumberFormat="1" applyFill="1" applyBorder="1"/>
    <xf numFmtId="9" fontId="8" fillId="8" borderId="9" xfId="0" applyNumberFormat="1" applyFont="1" applyFill="1" applyBorder="1"/>
    <xf numFmtId="0" fontId="0" fillId="8" borderId="67" xfId="0" applyFill="1" applyBorder="1" applyAlignment="1">
      <alignment horizontal="left" textRotation="90"/>
    </xf>
    <xf numFmtId="0" fontId="0" fillId="8" borderId="39" xfId="0" applyFill="1" applyBorder="1" applyAlignment="1">
      <alignment horizontal="left" textRotation="90"/>
    </xf>
    <xf numFmtId="2" fontId="0" fillId="8" borderId="32" xfId="0" applyNumberFormat="1" applyFill="1" applyBorder="1"/>
    <xf numFmtId="2" fontId="0" fillId="8" borderId="35" xfId="0" applyNumberFormat="1" applyFill="1" applyBorder="1"/>
    <xf numFmtId="2" fontId="0" fillId="8" borderId="5" xfId="0" applyNumberFormat="1" applyFill="1" applyBorder="1" applyAlignment="1">
      <alignment horizontal="center"/>
    </xf>
    <xf numFmtId="2" fontId="0" fillId="8" borderId="61" xfId="0" applyNumberFormat="1" applyFill="1" applyBorder="1" applyAlignment="1">
      <alignment horizontal="center"/>
    </xf>
    <xf numFmtId="0" fontId="0" fillId="8" borderId="43" xfId="0" applyFill="1" applyBorder="1" applyAlignment="1">
      <alignment horizontal="left" textRotation="90"/>
    </xf>
    <xf numFmtId="9" fontId="0" fillId="8" borderId="44" xfId="0" applyNumberFormat="1" applyFill="1" applyBorder="1"/>
    <xf numFmtId="9" fontId="0" fillId="8" borderId="2" xfId="0" applyNumberFormat="1" applyFill="1" applyBorder="1"/>
    <xf numFmtId="9" fontId="0" fillId="8" borderId="34" xfId="0" applyNumberFormat="1" applyFill="1" applyBorder="1"/>
    <xf numFmtId="9" fontId="0" fillId="8" borderId="33" xfId="0" applyNumberFormat="1" applyFill="1" applyBorder="1"/>
    <xf numFmtId="9" fontId="0" fillId="8" borderId="35" xfId="0" applyNumberFormat="1" applyFill="1" applyBorder="1"/>
    <xf numFmtId="0" fontId="1" fillId="8" borderId="0" xfId="0" applyFont="1" applyFill="1" applyBorder="1" applyAlignment="1">
      <alignment horizontal="center"/>
    </xf>
    <xf numFmtId="0" fontId="0" fillId="8" borderId="0" xfId="0" applyFill="1" applyBorder="1" applyAlignment="1">
      <alignment horizontal="left" textRotation="90"/>
    </xf>
    <xf numFmtId="2" fontId="0" fillId="8" borderId="0" xfId="0" applyNumberFormat="1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9" fontId="0" fillId="8" borderId="0" xfId="0" applyNumberFormat="1" applyFill="1" applyBorder="1"/>
    <xf numFmtId="9" fontId="8" fillId="8" borderId="0" xfId="0" applyNumberFormat="1" applyFont="1" applyFill="1" applyBorder="1"/>
    <xf numFmtId="0" fontId="0" fillId="8" borderId="72" xfId="0" applyFill="1" applyBorder="1" applyAlignment="1">
      <alignment horizontal="left" textRotation="90" wrapText="1"/>
    </xf>
    <xf numFmtId="2" fontId="0" fillId="8" borderId="72" xfId="0" applyNumberFormat="1" applyFill="1" applyBorder="1"/>
    <xf numFmtId="9" fontId="0" fillId="8" borderId="46" xfId="0" applyNumberFormat="1" applyFill="1" applyBorder="1" applyAlignment="1">
      <alignment horizontal="left" textRotation="90" wrapText="1"/>
    </xf>
    <xf numFmtId="0" fontId="0" fillId="8" borderId="46" xfId="0" applyFill="1" applyBorder="1"/>
    <xf numFmtId="0" fontId="0" fillId="8" borderId="31" xfId="0" applyFill="1" applyBorder="1"/>
    <xf numFmtId="0" fontId="0" fillId="8" borderId="55" xfId="0" applyFill="1" applyBorder="1"/>
    <xf numFmtId="0" fontId="0" fillId="8" borderId="45" xfId="0" applyFill="1" applyBorder="1"/>
    <xf numFmtId="0" fontId="0" fillId="8" borderId="41" xfId="0" applyFill="1" applyBorder="1" applyAlignment="1">
      <alignment horizontal="left" textRotation="90"/>
    </xf>
    <xf numFmtId="2" fontId="0" fillId="8" borderId="44" xfId="0" applyNumberFormat="1" applyFill="1" applyBorder="1"/>
    <xf numFmtId="9" fontId="0" fillId="8" borderId="33" xfId="0" applyNumberFormat="1" applyFill="1" applyBorder="1" applyAlignment="1">
      <alignment horizontal="left" textRotation="90"/>
    </xf>
    <xf numFmtId="0" fontId="0" fillId="8" borderId="33" xfId="0" applyFill="1" applyBorder="1"/>
    <xf numFmtId="0" fontId="0" fillId="8" borderId="2" xfId="0" applyFill="1" applyBorder="1"/>
    <xf numFmtId="0" fontId="0" fillId="8" borderId="35" xfId="0" applyFill="1" applyBorder="1"/>
    <xf numFmtId="0" fontId="0" fillId="8" borderId="34" xfId="0" applyFill="1" applyBorder="1"/>
    <xf numFmtId="0" fontId="0" fillId="8" borderId="0" xfId="0" applyFill="1" applyBorder="1" applyAlignment="1">
      <alignment horizontal="center"/>
    </xf>
    <xf numFmtId="9" fontId="0" fillId="8" borderId="0" xfId="0" applyNumberFormat="1" applyFill="1" applyBorder="1" applyAlignment="1">
      <alignment horizontal="left" textRotation="90"/>
    </xf>
    <xf numFmtId="2" fontId="0" fillId="8" borderId="62" xfId="0" applyNumberFormat="1" applyFill="1" applyBorder="1"/>
    <xf numFmtId="9" fontId="0" fillId="8" borderId="72" xfId="0" applyNumberFormat="1" applyFill="1" applyBorder="1" applyAlignment="1">
      <alignment horizontal="left" textRotation="90" wrapText="1"/>
    </xf>
    <xf numFmtId="2" fontId="0" fillId="8" borderId="30" xfId="0" applyNumberFormat="1" applyFill="1" applyBorder="1"/>
    <xf numFmtId="2" fontId="0" fillId="8" borderId="43" xfId="0" applyNumberFormat="1" applyFill="1" applyBorder="1"/>
    <xf numFmtId="2" fontId="0" fillId="8" borderId="0" xfId="0" applyNumberFormat="1" applyFill="1"/>
    <xf numFmtId="0" fontId="0" fillId="8" borderId="41" xfId="0" applyFill="1" applyBorder="1"/>
    <xf numFmtId="0" fontId="0" fillId="8" borderId="44" xfId="0" applyFill="1" applyBorder="1"/>
    <xf numFmtId="0" fontId="13" fillId="0" borderId="0" xfId="0" applyFont="1"/>
    <xf numFmtId="0" fontId="5" fillId="0" borderId="8" xfId="0" applyFont="1" applyFill="1" applyBorder="1"/>
    <xf numFmtId="0" fontId="11" fillId="0" borderId="0" xfId="0" applyFont="1" applyAlignment="1">
      <alignment horizontal="center"/>
    </xf>
    <xf numFmtId="0" fontId="0" fillId="0" borderId="0" xfId="0" applyFill="1" applyBorder="1" applyAlignment="1"/>
    <xf numFmtId="0" fontId="0" fillId="0" borderId="4" xfId="0" applyFont="1" applyFill="1" applyBorder="1" applyAlignment="1">
      <alignment horizontal="center" vertical="center"/>
    </xf>
    <xf numFmtId="0" fontId="16" fillId="0" borderId="13" xfId="0" applyFont="1" applyBorder="1" applyAlignment="1">
      <alignment horizontal="center"/>
    </xf>
    <xf numFmtId="0" fontId="16" fillId="0" borderId="14" xfId="0" applyFont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1" fillId="0" borderId="0" xfId="0" applyFont="1" applyBorder="1" applyAlignment="1">
      <alignment vertical="top"/>
    </xf>
    <xf numFmtId="0" fontId="16" fillId="0" borderId="3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" fillId="0" borderId="68" xfId="0" applyFont="1" applyBorder="1"/>
    <xf numFmtId="0" fontId="1" fillId="0" borderId="66" xfId="0" applyFont="1" applyBorder="1"/>
    <xf numFmtId="0" fontId="0" fillId="0" borderId="5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6" fillId="0" borderId="0" xfId="0" applyFont="1" applyBorder="1"/>
    <xf numFmtId="0" fontId="1" fillId="10" borderId="0" xfId="0" applyFont="1" applyFill="1" applyBorder="1"/>
    <xf numFmtId="0" fontId="15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5" xfId="0" applyBorder="1" applyAlignment="1">
      <alignment vertical="center" wrapText="1"/>
    </xf>
    <xf numFmtId="0" fontId="0" fillId="10" borderId="49" xfId="0" applyFill="1" applyBorder="1"/>
    <xf numFmtId="0" fontId="0" fillId="10" borderId="50" xfId="0" applyFill="1" applyBorder="1"/>
    <xf numFmtId="0" fontId="0" fillId="10" borderId="51" xfId="0" applyFill="1" applyBorder="1"/>
    <xf numFmtId="0" fontId="1" fillId="10" borderId="7" xfId="0" applyFont="1" applyFill="1" applyBorder="1"/>
    <xf numFmtId="0" fontId="1" fillId="10" borderId="8" xfId="0" applyFont="1" applyFill="1" applyBorder="1"/>
    <xf numFmtId="0" fontId="0" fillId="11" borderId="7" xfId="0" applyFill="1" applyBorder="1"/>
    <xf numFmtId="0" fontId="0" fillId="11" borderId="8" xfId="0" applyFill="1" applyBorder="1"/>
    <xf numFmtId="0" fontId="0" fillId="11" borderId="19" xfId="0" applyFill="1" applyBorder="1"/>
    <xf numFmtId="0" fontId="0" fillId="11" borderId="21" xfId="0" applyFill="1" applyBorder="1"/>
    <xf numFmtId="0" fontId="0" fillId="8" borderId="7" xfId="0" applyFill="1" applyBorder="1"/>
    <xf numFmtId="0" fontId="0" fillId="8" borderId="19" xfId="0" applyFill="1" applyBorder="1"/>
    <xf numFmtId="0" fontId="0" fillId="0" borderId="0" xfId="0" applyFill="1" applyBorder="1" applyAlignment="1">
      <alignment horizontal="center" vertical="center" wrapText="1"/>
    </xf>
    <xf numFmtId="0" fontId="1" fillId="0" borderId="49" xfId="0" applyFont="1" applyBorder="1"/>
    <xf numFmtId="0" fontId="1" fillId="0" borderId="51" xfId="0" applyFont="1" applyBorder="1"/>
    <xf numFmtId="0" fontId="0" fillId="0" borderId="49" xfId="0" applyFont="1" applyBorder="1"/>
    <xf numFmtId="0" fontId="0" fillId="0" borderId="51" xfId="0" applyFont="1" applyBorder="1"/>
    <xf numFmtId="0" fontId="0" fillId="13" borderId="35" xfId="0" applyFont="1" applyFill="1" applyBorder="1"/>
    <xf numFmtId="0" fontId="0" fillId="13" borderId="55" xfId="0" applyFont="1" applyFill="1" applyBorder="1"/>
    <xf numFmtId="0" fontId="0" fillId="13" borderId="43" xfId="0" applyFont="1" applyFill="1" applyBorder="1"/>
    <xf numFmtId="0" fontId="0" fillId="13" borderId="62" xfId="0" applyFont="1" applyFill="1" applyBorder="1"/>
    <xf numFmtId="0" fontId="1" fillId="10" borderId="27" xfId="0" applyFont="1" applyFill="1" applyBorder="1"/>
    <xf numFmtId="0" fontId="0" fillId="0" borderId="50" xfId="0" applyFont="1" applyBorder="1"/>
    <xf numFmtId="0" fontId="1" fillId="10" borderId="26" xfId="0" applyFont="1" applyFill="1" applyBorder="1"/>
    <xf numFmtId="0" fontId="1" fillId="0" borderId="8" xfId="0" applyFont="1" applyBorder="1"/>
    <xf numFmtId="0" fontId="0" fillId="12" borderId="32" xfId="0" applyFill="1" applyBorder="1"/>
    <xf numFmtId="0" fontId="0" fillId="12" borderId="56" xfId="0" applyFill="1" applyBorder="1"/>
    <xf numFmtId="0" fontId="0" fillId="12" borderId="43" xfId="0" applyFill="1" applyBorder="1"/>
    <xf numFmtId="0" fontId="0" fillId="12" borderId="62" xfId="0" applyFill="1" applyBorder="1"/>
    <xf numFmtId="0" fontId="0" fillId="12" borderId="35" xfId="0" applyFill="1" applyBorder="1"/>
    <xf numFmtId="0" fontId="0" fillId="12" borderId="55" xfId="0" applyFill="1" applyBorder="1"/>
    <xf numFmtId="0" fontId="16" fillId="0" borderId="0" xfId="0" applyFont="1" applyBorder="1" applyAlignment="1"/>
    <xf numFmtId="0" fontId="11" fillId="0" borderId="0" xfId="0" applyFont="1" applyBorder="1" applyAlignment="1"/>
    <xf numFmtId="0" fontId="11" fillId="0" borderId="0" xfId="0" applyFont="1" applyBorder="1" applyAlignment="1">
      <alignment horizontal="center"/>
    </xf>
    <xf numFmtId="0" fontId="15" fillId="0" borderId="0" xfId="0" applyFont="1" applyBorder="1" applyAlignment="1"/>
    <xf numFmtId="0" fontId="5" fillId="0" borderId="6" xfId="0" applyFont="1" applyBorder="1"/>
    <xf numFmtId="0" fontId="16" fillId="0" borderId="0" xfId="0" applyFont="1" applyFill="1" applyBorder="1" applyAlignment="1"/>
    <xf numFmtId="0" fontId="16" fillId="0" borderId="0" xfId="0" applyFont="1" applyFill="1" applyBorder="1" applyAlignment="1">
      <alignment horizontal="center"/>
    </xf>
    <xf numFmtId="0" fontId="0" fillId="0" borderId="30" xfId="0" applyBorder="1" applyAlignment="1">
      <alignment horizontal="left" vertical="top"/>
    </xf>
    <xf numFmtId="0" fontId="6" fillId="0" borderId="30" xfId="0" applyFont="1" applyBorder="1"/>
    <xf numFmtId="0" fontId="0" fillId="0" borderId="2" xfId="0" applyBorder="1" applyAlignment="1">
      <alignment horizontal="left"/>
    </xf>
    <xf numFmtId="0" fontId="0" fillId="0" borderId="0" xfId="0" applyFill="1" applyBorder="1" applyAlignment="1">
      <alignment horizontal="center" vertical="center"/>
    </xf>
    <xf numFmtId="0" fontId="1" fillId="0" borderId="50" xfId="0" applyFont="1" applyBorder="1"/>
    <xf numFmtId="0" fontId="1" fillId="0" borderId="53" xfId="0" applyFont="1" applyFill="1" applyBorder="1"/>
    <xf numFmtId="0" fontId="1" fillId="0" borderId="49" xfId="0" applyFont="1" applyFill="1" applyBorder="1"/>
    <xf numFmtId="0" fontId="1" fillId="0" borderId="50" xfId="0" applyFont="1" applyFill="1" applyBorder="1"/>
    <xf numFmtId="0" fontId="1" fillId="0" borderId="51" xfId="0" applyFont="1" applyFill="1" applyBorder="1"/>
    <xf numFmtId="0" fontId="17" fillId="0" borderId="0" xfId="0" applyFont="1" applyFill="1"/>
    <xf numFmtId="0" fontId="0" fillId="0" borderId="9" xfId="0" quotePrefix="1" applyFont="1" applyBorder="1" applyAlignment="1">
      <alignment horizontal="left" vertical="center"/>
    </xf>
    <xf numFmtId="0" fontId="0" fillId="2" borderId="0" xfId="0" applyFill="1"/>
    <xf numFmtId="0" fontId="0" fillId="10" borderId="0" xfId="0" applyFill="1" applyBorder="1"/>
    <xf numFmtId="1" fontId="19" fillId="0" borderId="17" xfId="0" quotePrefix="1" applyNumberFormat="1" applyFont="1" applyFill="1" applyBorder="1" applyAlignment="1">
      <alignment horizontal="center"/>
    </xf>
    <xf numFmtId="1" fontId="19" fillId="0" borderId="1" xfId="0" quotePrefix="1" applyNumberFormat="1" applyFont="1" applyFill="1" applyBorder="1" applyAlignment="1">
      <alignment horizontal="center"/>
    </xf>
    <xf numFmtId="1" fontId="19" fillId="0" borderId="17" xfId="0" applyNumberFormat="1" applyFont="1" applyFill="1" applyBorder="1" applyAlignment="1">
      <alignment horizontal="center"/>
    </xf>
    <xf numFmtId="1" fontId="19" fillId="0" borderId="1" xfId="0" applyNumberFormat="1" applyFont="1" applyFill="1" applyBorder="1" applyAlignment="1">
      <alignment horizontal="center"/>
    </xf>
    <xf numFmtId="1" fontId="19" fillId="0" borderId="2" xfId="0" applyNumberFormat="1" applyFont="1" applyFill="1" applyBorder="1" applyAlignment="1">
      <alignment horizontal="center"/>
    </xf>
    <xf numFmtId="1" fontId="19" fillId="0" borderId="2" xfId="0" quotePrefix="1" applyNumberFormat="1" applyFont="1" applyFill="1" applyBorder="1" applyAlignment="1">
      <alignment horizontal="center"/>
    </xf>
    <xf numFmtId="1" fontId="19" fillId="0" borderId="20" xfId="0" quotePrefix="1" applyNumberFormat="1" applyFont="1" applyFill="1" applyBorder="1" applyAlignment="1">
      <alignment horizontal="center"/>
    </xf>
    <xf numFmtId="1" fontId="19" fillId="0" borderId="34" xfId="0" applyNumberFormat="1" applyFont="1" applyFill="1" applyBorder="1" applyAlignment="1">
      <alignment horizontal="center"/>
    </xf>
    <xf numFmtId="1" fontId="19" fillId="0" borderId="34" xfId="0" quotePrefix="1" applyNumberFormat="1" applyFont="1" applyFill="1" applyBorder="1" applyAlignment="1">
      <alignment horizontal="center"/>
    </xf>
    <xf numFmtId="1" fontId="19" fillId="0" borderId="15" xfId="0" applyNumberFormat="1" applyFont="1" applyFill="1" applyBorder="1" applyAlignment="1">
      <alignment horizontal="center"/>
    </xf>
    <xf numFmtId="1" fontId="19" fillId="0" borderId="15" xfId="0" quotePrefix="1" applyNumberFormat="1" applyFont="1" applyFill="1" applyBorder="1" applyAlignment="1">
      <alignment horizontal="center"/>
    </xf>
    <xf numFmtId="1" fontId="19" fillId="0" borderId="35" xfId="0" applyNumberFormat="1" applyFont="1" applyFill="1" applyBorder="1" applyAlignment="1">
      <alignment horizontal="center"/>
    </xf>
    <xf numFmtId="1" fontId="19" fillId="0" borderId="35" xfId="0" quotePrefix="1" applyNumberFormat="1" applyFont="1" applyFill="1" applyBorder="1" applyAlignment="1">
      <alignment horizontal="center"/>
    </xf>
    <xf numFmtId="0" fontId="0" fillId="10" borderId="7" xfId="0" applyFill="1" applyBorder="1"/>
    <xf numFmtId="0" fontId="0" fillId="10" borderId="9" xfId="0" applyFill="1" applyBorder="1"/>
    <xf numFmtId="0" fontId="0" fillId="10" borderId="11" xfId="0" applyFont="1" applyFill="1" applyBorder="1"/>
    <xf numFmtId="0" fontId="0" fillId="10" borderId="31" xfId="0" applyFill="1" applyBorder="1"/>
    <xf numFmtId="0" fontId="0" fillId="10" borderId="12" xfId="0" applyFill="1" applyBorder="1"/>
    <xf numFmtId="0" fontId="0" fillId="10" borderId="46" xfId="0" applyFont="1" applyFill="1" applyBorder="1"/>
    <xf numFmtId="0" fontId="0" fillId="10" borderId="45" xfId="0" applyFill="1" applyBorder="1"/>
    <xf numFmtId="1" fontId="1" fillId="0" borderId="26" xfId="0" quotePrefix="1" applyNumberFormat="1" applyFont="1" applyFill="1" applyBorder="1" applyAlignment="1">
      <alignment horizontal="center"/>
    </xf>
    <xf numFmtId="1" fontId="19" fillId="0" borderId="20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8" borderId="59" xfId="0" applyFill="1" applyBorder="1" applyAlignment="1">
      <alignment horizontal="left"/>
    </xf>
    <xf numFmtId="0" fontId="0" fillId="8" borderId="68" xfId="0" applyFill="1" applyBorder="1" applyAlignment="1">
      <alignment horizontal="left"/>
    </xf>
    <xf numFmtId="0" fontId="0" fillId="8" borderId="60" xfId="0" applyFill="1" applyBorder="1" applyAlignment="1">
      <alignment horizontal="left"/>
    </xf>
    <xf numFmtId="0" fontId="0" fillId="8" borderId="66" xfId="0" applyFill="1" applyBorder="1" applyAlignment="1">
      <alignment horizontal="left"/>
    </xf>
    <xf numFmtId="0" fontId="0" fillId="8" borderId="61" xfId="0" applyFill="1" applyBorder="1" applyAlignment="1">
      <alignment horizontal="left"/>
    </xf>
    <xf numFmtId="0" fontId="0" fillId="8" borderId="71" xfId="0" applyFill="1" applyBorder="1" applyAlignment="1">
      <alignment horizontal="left"/>
    </xf>
    <xf numFmtId="0" fontId="0" fillId="8" borderId="13" xfId="0" applyFill="1" applyBorder="1" applyAlignment="1">
      <alignment horizontal="left"/>
    </xf>
    <xf numFmtId="0" fontId="0" fillId="8" borderId="36" xfId="0" applyFill="1" applyBorder="1" applyAlignment="1">
      <alignment horizontal="left"/>
    </xf>
    <xf numFmtId="0" fontId="0" fillId="11" borderId="61" xfId="0" applyFill="1" applyBorder="1" applyAlignment="1">
      <alignment horizontal="left"/>
    </xf>
    <xf numFmtId="0" fontId="0" fillId="11" borderId="71" xfId="0" applyFill="1" applyBorder="1" applyAlignment="1">
      <alignment horizontal="left"/>
    </xf>
    <xf numFmtId="0" fontId="0" fillId="11" borderId="60" xfId="0" applyFill="1" applyBorder="1" applyAlignment="1">
      <alignment horizontal="left"/>
    </xf>
    <xf numFmtId="0" fontId="0" fillId="11" borderId="66" xfId="0" applyFill="1" applyBorder="1" applyAlignment="1">
      <alignment horizontal="left"/>
    </xf>
    <xf numFmtId="0" fontId="0" fillId="11" borderId="59" xfId="0" applyFill="1" applyBorder="1" applyAlignment="1">
      <alignment horizontal="left"/>
    </xf>
    <xf numFmtId="0" fontId="0" fillId="11" borderId="68" xfId="0" applyFill="1" applyBorder="1" applyAlignment="1">
      <alignment horizontal="left"/>
    </xf>
    <xf numFmtId="0" fontId="0" fillId="12" borderId="32" xfId="0" applyFill="1" applyBorder="1" applyAlignment="1">
      <alignment horizontal="center"/>
    </xf>
    <xf numFmtId="0" fontId="0" fillId="12" borderId="56" xfId="0" applyFill="1" applyBorder="1" applyAlignment="1">
      <alignment horizontal="center"/>
    </xf>
    <xf numFmtId="0" fontId="0" fillId="12" borderId="43" xfId="0" applyFill="1" applyBorder="1" applyAlignment="1">
      <alignment horizontal="center"/>
    </xf>
    <xf numFmtId="0" fontId="0" fillId="12" borderId="62" xfId="0" applyFill="1" applyBorder="1" applyAlignment="1">
      <alignment horizontal="center"/>
    </xf>
    <xf numFmtId="0" fontId="0" fillId="11" borderId="19" xfId="0" applyFill="1" applyBorder="1" applyAlignment="1">
      <alignment horizontal="left"/>
    </xf>
    <xf numFmtId="0" fontId="0" fillId="11" borderId="21" xfId="0" applyFill="1" applyBorder="1" applyAlignment="1">
      <alignment horizontal="left"/>
    </xf>
    <xf numFmtId="0" fontId="0" fillId="11" borderId="16" xfId="0" applyFill="1" applyBorder="1" applyAlignment="1">
      <alignment horizontal="left"/>
    </xf>
    <xf numFmtId="0" fontId="0" fillId="11" borderId="18" xfId="0" applyFill="1" applyBorder="1" applyAlignment="1">
      <alignment horizontal="left"/>
    </xf>
    <xf numFmtId="0" fontId="0" fillId="11" borderId="7" xfId="0" applyFill="1" applyBorder="1" applyAlignment="1">
      <alignment horizontal="left"/>
    </xf>
    <xf numFmtId="0" fontId="0" fillId="11" borderId="8" xfId="0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1" fillId="11" borderId="3" xfId="0" applyFont="1" applyFill="1" applyBorder="1" applyAlignment="1">
      <alignment horizontal="center"/>
    </xf>
    <xf numFmtId="0" fontId="1" fillId="11" borderId="4" xfId="0" applyFont="1" applyFill="1" applyBorder="1" applyAlignment="1">
      <alignment horizontal="center"/>
    </xf>
    <xf numFmtId="0" fontId="0" fillId="8" borderId="16" xfId="0" applyFill="1" applyBorder="1" applyAlignment="1">
      <alignment horizontal="left"/>
    </xf>
    <xf numFmtId="0" fontId="0" fillId="8" borderId="18" xfId="0" applyFill="1" applyBorder="1" applyAlignment="1">
      <alignment horizontal="left"/>
    </xf>
    <xf numFmtId="0" fontId="0" fillId="8" borderId="7" xfId="0" applyFill="1" applyBorder="1" applyAlignment="1">
      <alignment horizontal="left"/>
    </xf>
    <xf numFmtId="0" fontId="0" fillId="8" borderId="8" xfId="0" applyFill="1" applyBorder="1" applyAlignment="1">
      <alignment horizontal="left"/>
    </xf>
    <xf numFmtId="0" fontId="0" fillId="8" borderId="19" xfId="0" applyFill="1" applyBorder="1" applyAlignment="1">
      <alignment horizontal="left"/>
    </xf>
    <xf numFmtId="0" fontId="0" fillId="8" borderId="21" xfId="0" applyFill="1" applyBorder="1" applyAlignment="1">
      <alignment horizontal="left"/>
    </xf>
    <xf numFmtId="0" fontId="0" fillId="8" borderId="61" xfId="0" applyFont="1" applyFill="1" applyBorder="1" applyAlignment="1">
      <alignment horizontal="left"/>
    </xf>
    <xf numFmtId="0" fontId="0" fillId="8" borderId="71" xfId="0" applyFont="1" applyFill="1" applyBorder="1" applyAlignment="1">
      <alignment horizontal="left"/>
    </xf>
    <xf numFmtId="0" fontId="1" fillId="11" borderId="13" xfId="0" applyFont="1" applyFill="1" applyBorder="1" applyAlignment="1">
      <alignment horizontal="center"/>
    </xf>
    <xf numFmtId="0" fontId="1" fillId="11" borderId="36" xfId="0" applyFont="1" applyFill="1" applyBorder="1" applyAlignment="1">
      <alignment horizontal="center"/>
    </xf>
    <xf numFmtId="0" fontId="1" fillId="8" borderId="13" xfId="0" applyFont="1" applyFill="1" applyBorder="1" applyAlignment="1">
      <alignment horizontal="center"/>
    </xf>
    <xf numFmtId="0" fontId="1" fillId="8" borderId="36" xfId="0" applyFont="1" applyFill="1" applyBorder="1" applyAlignment="1">
      <alignment horizontal="center"/>
    </xf>
    <xf numFmtId="0" fontId="0" fillId="12" borderId="35" xfId="0" applyFill="1" applyBorder="1" applyAlignment="1">
      <alignment horizontal="center"/>
    </xf>
    <xf numFmtId="0" fontId="0" fillId="12" borderId="55" xfId="0" applyFill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16" fillId="0" borderId="14" xfId="0" applyFont="1" applyBorder="1" applyAlignment="1">
      <alignment horizontal="center"/>
    </xf>
    <xf numFmtId="0" fontId="16" fillId="0" borderId="36" xfId="0" applyFont="1" applyBorder="1" applyAlignment="1">
      <alignment horizontal="center"/>
    </xf>
    <xf numFmtId="0" fontId="5" fillId="0" borderId="34" xfId="0" applyFont="1" applyFill="1" applyBorder="1" applyAlignment="1">
      <alignment horizontal="center"/>
    </xf>
    <xf numFmtId="0" fontId="5" fillId="0" borderId="45" xfId="0" applyFont="1" applyFill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36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15" fillId="0" borderId="14" xfId="0" applyFont="1" applyBorder="1" applyAlignment="1">
      <alignment horizontal="center"/>
    </xf>
    <xf numFmtId="0" fontId="15" fillId="0" borderId="36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59" xfId="0" applyFont="1" applyBorder="1" applyAlignment="1">
      <alignment horizontal="center"/>
    </xf>
    <xf numFmtId="0" fontId="1" fillId="0" borderId="68" xfId="0" applyFont="1" applyBorder="1" applyAlignment="1">
      <alignment horizontal="center"/>
    </xf>
    <xf numFmtId="0" fontId="0" fillId="11" borderId="13" xfId="0" applyFont="1" applyFill="1" applyBorder="1" applyAlignment="1">
      <alignment horizontal="left"/>
    </xf>
    <xf numFmtId="0" fontId="0" fillId="11" borderId="36" xfId="0" applyFont="1" applyFill="1" applyBorder="1" applyAlignment="1">
      <alignment horizontal="left"/>
    </xf>
    <xf numFmtId="0" fontId="0" fillId="8" borderId="13" xfId="0" applyFont="1" applyFill="1" applyBorder="1" applyAlignment="1">
      <alignment horizontal="left"/>
    </xf>
    <xf numFmtId="0" fontId="0" fillId="8" borderId="36" xfId="0" applyFont="1" applyFill="1" applyBorder="1" applyAlignment="1">
      <alignment horizontal="left"/>
    </xf>
    <xf numFmtId="0" fontId="1" fillId="0" borderId="52" xfId="0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 wrapText="1"/>
    </xf>
    <xf numFmtId="0" fontId="1" fillId="0" borderId="54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5" fillId="0" borderId="34" xfId="0" applyFont="1" applyBorder="1" applyAlignment="1">
      <alignment horizontal="left"/>
    </xf>
    <xf numFmtId="0" fontId="5" fillId="0" borderId="48" xfId="0" applyFont="1" applyBorder="1" applyAlignment="1">
      <alignment horizontal="left"/>
    </xf>
    <xf numFmtId="0" fontId="5" fillId="0" borderId="45" xfId="0" applyFont="1" applyBorder="1" applyAlignment="1">
      <alignment horizontal="left"/>
    </xf>
    <xf numFmtId="0" fontId="1" fillId="11" borderId="59" xfId="0" applyFont="1" applyFill="1" applyBorder="1" applyAlignment="1">
      <alignment horizontal="center"/>
    </xf>
    <xf numFmtId="0" fontId="1" fillId="11" borderId="68" xfId="0" applyFont="1" applyFill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2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 wrapText="1"/>
    </xf>
    <xf numFmtId="0" fontId="1" fillId="0" borderId="51" xfId="0" applyFont="1" applyBorder="1" applyAlignment="1">
      <alignment horizontal="center" vertical="center" wrapText="1"/>
    </xf>
    <xf numFmtId="0" fontId="0" fillId="11" borderId="61" xfId="0" applyFont="1" applyFill="1" applyBorder="1" applyAlignment="1">
      <alignment horizontal="left"/>
    </xf>
    <xf numFmtId="0" fontId="0" fillId="11" borderId="71" xfId="0" applyFont="1" applyFill="1" applyBorder="1" applyAlignment="1">
      <alignment horizontal="left"/>
    </xf>
    <xf numFmtId="0" fontId="0" fillId="12" borderId="11" xfId="0" applyFill="1" applyBorder="1" applyAlignment="1">
      <alignment horizontal="center"/>
    </xf>
    <xf numFmtId="0" fontId="9" fillId="0" borderId="0" xfId="0" applyFont="1" applyAlignment="1">
      <alignment horizontal="center"/>
    </xf>
    <xf numFmtId="0" fontId="12" fillId="0" borderId="12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1" fillId="0" borderId="33" xfId="0" applyFont="1" applyBorder="1" applyAlignment="1">
      <alignment horizontal="center"/>
    </xf>
    <xf numFmtId="0" fontId="1" fillId="0" borderId="46" xfId="0" applyFont="1" applyBorder="1" applyAlignment="1">
      <alignment horizontal="center"/>
    </xf>
    <xf numFmtId="0" fontId="0" fillId="0" borderId="52" xfId="0" applyBorder="1" applyAlignment="1">
      <alignment horizontal="center" vertical="top" wrapText="1"/>
    </xf>
    <xf numFmtId="0" fontId="0" fillId="0" borderId="53" xfId="0" applyBorder="1" applyAlignment="1">
      <alignment horizontal="center" vertical="top" wrapText="1"/>
    </xf>
    <xf numFmtId="0" fontId="0" fillId="0" borderId="54" xfId="0" applyBorder="1" applyAlignment="1">
      <alignment horizontal="center" vertical="top" wrapText="1"/>
    </xf>
    <xf numFmtId="0" fontId="0" fillId="0" borderId="52" xfId="0" applyFont="1" applyBorder="1" applyAlignment="1">
      <alignment horizontal="center" vertical="top" wrapText="1"/>
    </xf>
    <xf numFmtId="0" fontId="0" fillId="0" borderId="54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64" xfId="0" applyBorder="1" applyAlignment="1">
      <alignment horizontal="center" vertical="center" wrapText="1"/>
    </xf>
    <xf numFmtId="0" fontId="0" fillId="0" borderId="52" xfId="0" applyFont="1" applyBorder="1" applyAlignment="1">
      <alignment horizontal="center" vertical="center"/>
    </xf>
    <xf numFmtId="0" fontId="0" fillId="0" borderId="53" xfId="0" applyFont="1" applyBorder="1" applyAlignment="1">
      <alignment horizontal="center" vertical="center"/>
    </xf>
    <xf numFmtId="0" fontId="0" fillId="0" borderId="5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38" xfId="0" applyFont="1" applyBorder="1" applyAlignment="1">
      <alignment horizontal="left" vertical="center"/>
    </xf>
    <xf numFmtId="0" fontId="0" fillId="0" borderId="64" xfId="0" applyFont="1" applyBorder="1" applyAlignment="1">
      <alignment horizontal="left" vertical="center"/>
    </xf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5" borderId="36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36" xfId="0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4" borderId="3" xfId="0" applyFont="1" applyFill="1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0" borderId="18" xfId="0" applyFont="1" applyBorder="1" applyAlignment="1">
      <alignment horizontal="center" textRotation="90" wrapText="1"/>
    </xf>
    <xf numFmtId="0" fontId="1" fillId="0" borderId="29" xfId="0" applyFont="1" applyBorder="1" applyAlignment="1">
      <alignment horizontal="center" textRotation="90" wrapText="1"/>
    </xf>
    <xf numFmtId="0" fontId="1" fillId="0" borderId="17" xfId="0" applyFont="1" applyBorder="1" applyAlignment="1">
      <alignment horizontal="center" textRotation="90" wrapText="1"/>
    </xf>
    <xf numFmtId="0" fontId="1" fillId="0" borderId="22" xfId="0" applyFont="1" applyBorder="1" applyAlignment="1">
      <alignment horizontal="center" textRotation="90" wrapText="1"/>
    </xf>
    <xf numFmtId="0" fontId="1" fillId="0" borderId="16" xfId="0" applyFont="1" applyBorder="1" applyAlignment="1">
      <alignment horizontal="center" textRotation="90" wrapText="1"/>
    </xf>
    <xf numFmtId="0" fontId="1" fillId="0" borderId="28" xfId="0" applyFont="1" applyBorder="1" applyAlignment="1">
      <alignment horizontal="center" textRotation="90" wrapText="1"/>
    </xf>
    <xf numFmtId="0" fontId="0" fillId="11" borderId="49" xfId="0" applyFill="1" applyBorder="1" applyAlignment="1">
      <alignment horizontal="center" vertical="center" wrapText="1"/>
    </xf>
    <xf numFmtId="0" fontId="0" fillId="11" borderId="50" xfId="0" applyFill="1" applyBorder="1" applyAlignment="1">
      <alignment horizontal="center" vertical="center" wrapText="1"/>
    </xf>
    <xf numFmtId="0" fontId="0" fillId="11" borderId="51" xfId="0" applyFill="1" applyBorder="1" applyAlignment="1">
      <alignment horizontal="center" vertical="center" wrapText="1"/>
    </xf>
    <xf numFmtId="0" fontId="0" fillId="14" borderId="49" xfId="0" applyFill="1" applyBorder="1" applyAlignment="1">
      <alignment horizontal="center" vertical="center" wrapText="1"/>
    </xf>
    <xf numFmtId="0" fontId="0" fillId="14" borderId="50" xfId="0" applyFill="1" applyBorder="1" applyAlignment="1">
      <alignment horizontal="center" vertical="center" wrapText="1"/>
    </xf>
    <xf numFmtId="0" fontId="0" fillId="14" borderId="51" xfId="0" applyFill="1" applyBorder="1" applyAlignment="1">
      <alignment horizontal="center" vertical="center" wrapText="1"/>
    </xf>
    <xf numFmtId="0" fontId="0" fillId="0" borderId="0" xfId="0" applyAlignment="1">
      <alignment horizontal="righ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784FA1"/>
      <color rgb="FFF856D9"/>
      <color rgb="FFAE1B02"/>
      <color rgb="FF0106BF"/>
      <color rgb="FFE509BB"/>
      <color rgb="FFA846A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ZA"/>
              <a:t>Left bank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0.26452615313329608"/>
          <c:y val="0.18394214211915977"/>
          <c:w val="0.40890060236986725"/>
          <c:h val="0.56654673990104776"/>
        </c:manualLayout>
      </c:layout>
      <c:radarChart>
        <c:radarStyle val="marker"/>
        <c:varyColors val="0"/>
        <c:ser>
          <c:idx val="0"/>
          <c:order val="0"/>
          <c:tx>
            <c:v>Negative deviation</c:v>
          </c:tx>
          <c:marker>
            <c:symbol val="none"/>
          </c:marker>
          <c:cat>
            <c:strRef>
              <c:f>'Function weighting'!$D$2:$D$8</c:f>
              <c:strCache>
                <c:ptCount val="7"/>
                <c:pt idx="0">
                  <c:v>Flood attenuation</c:v>
                </c:pt>
                <c:pt idx="1">
                  <c:v>Sediment trapping</c:v>
                </c:pt>
                <c:pt idx="2">
                  <c:v>Habitat provision</c:v>
                </c:pt>
                <c:pt idx="3">
                  <c:v>Carbon storage</c:v>
                </c:pt>
                <c:pt idx="4">
                  <c:v>Water Quality</c:v>
                </c:pt>
                <c:pt idx="5">
                  <c:v>Aesthetic/recreational use</c:v>
                </c:pt>
                <c:pt idx="6">
                  <c:v>Subsistence/cultural use</c:v>
                </c:pt>
              </c:strCache>
            </c:strRef>
          </c:cat>
          <c:val>
            <c:numRef>
              <c:f>'Function weighting'!$R$2:$R$8</c:f>
              <c:numCache>
                <c:formatCode>0.0</c:formatCode>
                <c:ptCount val="7"/>
                <c:pt idx="0">
                  <c:v>-0.9</c:v>
                </c:pt>
                <c:pt idx="1">
                  <c:v>-0.9</c:v>
                </c:pt>
                <c:pt idx="2">
                  <c:v>-2.4450000000000003</c:v>
                </c:pt>
                <c:pt idx="3">
                  <c:v>-1.5150000000000001</c:v>
                </c:pt>
                <c:pt idx="4">
                  <c:v>0</c:v>
                </c:pt>
                <c:pt idx="5">
                  <c:v>-1.175</c:v>
                </c:pt>
                <c:pt idx="6">
                  <c:v>-2.6100000000000003</c:v>
                </c:pt>
              </c:numCache>
            </c:numRef>
          </c:val>
        </c:ser>
        <c:ser>
          <c:idx val="1"/>
          <c:order val="1"/>
          <c:tx>
            <c:v>Baseline</c:v>
          </c:tx>
          <c:spPr>
            <a:ln>
              <a:solidFill>
                <a:schemeClr val="tx1"/>
              </a:solidFill>
              <a:prstDash val="dash"/>
            </a:ln>
          </c:spPr>
          <c:marker>
            <c:symbol val="none"/>
          </c:marker>
          <c:val>
            <c:numRef>
              <c:f>'Function weighting'!$T$2:$T$8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5665576"/>
        <c:axId val="135666752"/>
      </c:radarChart>
      <c:catAx>
        <c:axId val="135665576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35666752"/>
        <c:crosses val="autoZero"/>
        <c:auto val="1"/>
        <c:lblAlgn val="ctr"/>
        <c:lblOffset val="100"/>
        <c:noMultiLvlLbl val="0"/>
      </c:catAx>
      <c:valAx>
        <c:axId val="135666752"/>
        <c:scaling>
          <c:orientation val="minMax"/>
          <c:max val="1"/>
          <c:min val="-9"/>
        </c:scaling>
        <c:delete val="1"/>
        <c:axPos val="l"/>
        <c:numFmt formatCode="0.0" sourceLinked="1"/>
        <c:majorTickMark val="out"/>
        <c:minorTickMark val="none"/>
        <c:tickLblPos val="nextTo"/>
        <c:crossAx val="135665576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19113112828084489"/>
          <c:y val="0.87117949481046097"/>
          <c:w val="0.63609431035558506"/>
          <c:h val="6.834656448792828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ZA"/>
              <a:t>Active channel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0.26037747860503441"/>
          <c:y val="0.18394214211915988"/>
          <c:w val="0.42707196644159467"/>
          <c:h val="0.53459039154945431"/>
        </c:manualLayout>
      </c:layout>
      <c:radarChart>
        <c:radarStyle val="marker"/>
        <c:varyColors val="0"/>
        <c:ser>
          <c:idx val="0"/>
          <c:order val="0"/>
          <c:tx>
            <c:v>Negative deviation</c:v>
          </c:tx>
          <c:marker>
            <c:symbol val="none"/>
          </c:marker>
          <c:cat>
            <c:strRef>
              <c:f>'Function weighting'!$D$9:$D$14</c:f>
              <c:strCache>
                <c:ptCount val="6"/>
                <c:pt idx="0">
                  <c:v>Flood attenuation</c:v>
                </c:pt>
                <c:pt idx="1">
                  <c:v>Sediment trapping</c:v>
                </c:pt>
                <c:pt idx="2">
                  <c:v>Water Quality</c:v>
                </c:pt>
                <c:pt idx="3">
                  <c:v>Aquatic habitat provision</c:v>
                </c:pt>
                <c:pt idx="4">
                  <c:v>Aesthetic/recreational use</c:v>
                </c:pt>
                <c:pt idx="5">
                  <c:v>Subsistence/cultural use</c:v>
                </c:pt>
              </c:strCache>
            </c:strRef>
          </c:cat>
          <c:val>
            <c:numRef>
              <c:f>'Function weighting'!$R$9:$R$14</c:f>
              <c:numCache>
                <c:formatCode>0.0</c:formatCode>
                <c:ptCount val="6"/>
                <c:pt idx="0">
                  <c:v>-1.67</c:v>
                </c:pt>
                <c:pt idx="1">
                  <c:v>-1.67</c:v>
                </c:pt>
                <c:pt idx="2">
                  <c:v>-1.31</c:v>
                </c:pt>
                <c:pt idx="3">
                  <c:v>-3.0400000000000005</c:v>
                </c:pt>
                <c:pt idx="4">
                  <c:v>-0.77000000000000013</c:v>
                </c:pt>
                <c:pt idx="5">
                  <c:v>-1.9800000000000002</c:v>
                </c:pt>
              </c:numCache>
            </c:numRef>
          </c:val>
        </c:ser>
        <c:ser>
          <c:idx val="1"/>
          <c:order val="1"/>
          <c:tx>
            <c:v>Baseline</c:v>
          </c:tx>
          <c:spPr>
            <a:ln>
              <a:solidFill>
                <a:schemeClr val="tx1"/>
              </a:solidFill>
              <a:prstDash val="dash"/>
            </a:ln>
          </c:spPr>
          <c:marker>
            <c:symbol val="none"/>
          </c:marker>
          <c:cat>
            <c:strRef>
              <c:f>'Function weighting'!$D$9:$D$14</c:f>
              <c:strCache>
                <c:ptCount val="6"/>
                <c:pt idx="0">
                  <c:v>Flood attenuation</c:v>
                </c:pt>
                <c:pt idx="1">
                  <c:v>Sediment trapping</c:v>
                </c:pt>
                <c:pt idx="2">
                  <c:v>Water Quality</c:v>
                </c:pt>
                <c:pt idx="3">
                  <c:v>Aquatic habitat provision</c:v>
                </c:pt>
                <c:pt idx="4">
                  <c:v>Aesthetic/recreational use</c:v>
                </c:pt>
                <c:pt idx="5">
                  <c:v>Subsistence/cultural use</c:v>
                </c:pt>
              </c:strCache>
            </c:strRef>
          </c:cat>
          <c:val>
            <c:numRef>
              <c:f>'Function weighting'!$T$9:$T$14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5667536"/>
        <c:axId val="211177640"/>
      </c:radarChart>
      <c:catAx>
        <c:axId val="135667536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211177640"/>
        <c:crosses val="autoZero"/>
        <c:auto val="1"/>
        <c:lblAlgn val="ctr"/>
        <c:lblOffset val="100"/>
        <c:noMultiLvlLbl val="0"/>
      </c:catAx>
      <c:valAx>
        <c:axId val="211177640"/>
        <c:scaling>
          <c:orientation val="minMax"/>
          <c:max val="1"/>
          <c:min val="-9"/>
        </c:scaling>
        <c:delete val="1"/>
        <c:axPos val="l"/>
        <c:numFmt formatCode="0.0" sourceLinked="1"/>
        <c:majorTickMark val="out"/>
        <c:minorTickMark val="none"/>
        <c:tickLblPos val="nextTo"/>
        <c:crossAx val="135667536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18015339595503504"/>
          <c:y val="0.87378187536894092"/>
          <c:w val="0.63969320808992991"/>
          <c:h val="6.8990036905357363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ZA"/>
              <a:t>Right bank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0.31285197101125489"/>
          <c:y val="0.23671557507500246"/>
          <c:w val="0.39653368824569102"/>
          <c:h val="0.49922647367202294"/>
        </c:manualLayout>
      </c:layout>
      <c:radarChart>
        <c:radarStyle val="marker"/>
        <c:varyColors val="0"/>
        <c:ser>
          <c:idx val="0"/>
          <c:order val="0"/>
          <c:tx>
            <c:v>Negative deviation</c:v>
          </c:tx>
          <c:marker>
            <c:symbol val="none"/>
          </c:marker>
          <c:cat>
            <c:strRef>
              <c:f>'Function weighting'!$D$15:$D$21</c:f>
              <c:strCache>
                <c:ptCount val="7"/>
                <c:pt idx="0">
                  <c:v>Flood attenuation</c:v>
                </c:pt>
                <c:pt idx="1">
                  <c:v>Sediment trapping</c:v>
                </c:pt>
                <c:pt idx="2">
                  <c:v>Habitat provision</c:v>
                </c:pt>
                <c:pt idx="3">
                  <c:v>Water quality</c:v>
                </c:pt>
                <c:pt idx="4">
                  <c:v>Carbon storage</c:v>
                </c:pt>
                <c:pt idx="5">
                  <c:v>Aesthetic/recreational use</c:v>
                </c:pt>
                <c:pt idx="6">
                  <c:v>Subsistence/cultural use</c:v>
                </c:pt>
              </c:strCache>
            </c:strRef>
          </c:cat>
          <c:val>
            <c:numRef>
              <c:f>'Function weighting'!$R$15:$R$21</c:f>
              <c:numCache>
                <c:formatCode>0.0</c:formatCode>
                <c:ptCount val="7"/>
                <c:pt idx="0">
                  <c:v>-0.83000000000000007</c:v>
                </c:pt>
                <c:pt idx="1">
                  <c:v>-0.83000000000000007</c:v>
                </c:pt>
                <c:pt idx="2">
                  <c:v>-2.31</c:v>
                </c:pt>
                <c:pt idx="3">
                  <c:v>0</c:v>
                </c:pt>
                <c:pt idx="4">
                  <c:v>-1.5</c:v>
                </c:pt>
                <c:pt idx="5">
                  <c:v>-1.1600000000000001</c:v>
                </c:pt>
                <c:pt idx="6">
                  <c:v>-2.4900000000000002</c:v>
                </c:pt>
              </c:numCache>
            </c:numRef>
          </c:val>
        </c:ser>
        <c:ser>
          <c:idx val="1"/>
          <c:order val="1"/>
          <c:tx>
            <c:v>Baseline</c:v>
          </c:tx>
          <c:spPr>
            <a:ln>
              <a:solidFill>
                <a:schemeClr val="tx1"/>
              </a:solidFill>
              <a:prstDash val="dash"/>
            </a:ln>
          </c:spPr>
          <c:marker>
            <c:symbol val="none"/>
          </c:marker>
          <c:cat>
            <c:strRef>
              <c:f>'Function weighting'!$D$15:$D$21</c:f>
              <c:strCache>
                <c:ptCount val="7"/>
                <c:pt idx="0">
                  <c:v>Flood attenuation</c:v>
                </c:pt>
                <c:pt idx="1">
                  <c:v>Sediment trapping</c:v>
                </c:pt>
                <c:pt idx="2">
                  <c:v>Habitat provision</c:v>
                </c:pt>
                <c:pt idx="3">
                  <c:v>Water quality</c:v>
                </c:pt>
                <c:pt idx="4">
                  <c:v>Carbon storage</c:v>
                </c:pt>
                <c:pt idx="5">
                  <c:v>Aesthetic/recreational use</c:v>
                </c:pt>
                <c:pt idx="6">
                  <c:v>Subsistence/cultural use</c:v>
                </c:pt>
              </c:strCache>
            </c:strRef>
          </c:cat>
          <c:val>
            <c:numRef>
              <c:f>'Function weighting'!$T$15:$T$21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1178424"/>
        <c:axId val="211178816"/>
      </c:radarChart>
      <c:catAx>
        <c:axId val="211178424"/>
        <c:scaling>
          <c:orientation val="minMax"/>
        </c:scaling>
        <c:delete val="0"/>
        <c:axPos val="b"/>
        <c:majorGridlines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211178816"/>
        <c:crosses val="autoZero"/>
        <c:auto val="1"/>
        <c:lblAlgn val="ctr"/>
        <c:lblOffset val="100"/>
        <c:noMultiLvlLbl val="0"/>
      </c:catAx>
      <c:valAx>
        <c:axId val="211178816"/>
        <c:scaling>
          <c:orientation val="minMax"/>
          <c:max val="1"/>
          <c:min val="-9"/>
        </c:scaling>
        <c:delete val="1"/>
        <c:axPos val="l"/>
        <c:numFmt formatCode="0.0" sourceLinked="1"/>
        <c:majorTickMark val="out"/>
        <c:minorTickMark val="none"/>
        <c:tickLblPos val="nextTo"/>
        <c:crossAx val="211178424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0.18582542967232962"/>
          <c:y val="0.86027235665138801"/>
          <c:w val="0.62834890268883115"/>
          <c:h val="6.8136040067562534E-2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44" l="0.7000000000000004" r="0.7000000000000004" t="0.75000000000000044" header="0.30000000000000021" footer="0.30000000000000021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Potential impacts to riverine</a:t>
            </a:r>
            <a:r>
              <a:rPr lang="en-US" baseline="0"/>
              <a:t> functions by impact type</a:t>
            </a:r>
            <a:endParaRPr lang="en-US"/>
          </a:p>
        </c:rich>
      </c:tx>
      <c:layout>
        <c:manualLayout>
          <c:xMode val="edge"/>
          <c:yMode val="edge"/>
          <c:x val="0.30898739940529135"/>
          <c:y val="3.226632428798660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975813682892643E-2"/>
          <c:y val="5.4843141364624592E-2"/>
          <c:w val="0.72409512678434096"/>
          <c:h val="0.94354172547653514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'Function weighting'!$C$62:$D$62</c:f>
              <c:strCache>
                <c:ptCount val="2"/>
                <c:pt idx="0">
                  <c:v>Bank Stabilising</c:v>
                </c:pt>
              </c:strCache>
            </c:strRef>
          </c:tx>
          <c:spPr>
            <a:solidFill>
              <a:srgbClr val="0106BF"/>
            </a:solidFill>
          </c:spPr>
          <c:invertIfNegative val="0"/>
          <c:cat>
            <c:strRef>
              <c:f>'Function weighting'!$E$55:$AC$55</c:f>
              <c:strCache>
                <c:ptCount val="25"/>
                <c:pt idx="1">
                  <c:v>Flood attenuation</c:v>
                </c:pt>
                <c:pt idx="5">
                  <c:v>Sediment trapping</c:v>
                </c:pt>
                <c:pt idx="9">
                  <c:v>Habitat Provision</c:v>
                </c:pt>
                <c:pt idx="12">
                  <c:v>Carbon storage</c:v>
                </c:pt>
                <c:pt idx="16">
                  <c:v>Water Quality</c:v>
                </c:pt>
                <c:pt idx="20">
                  <c:v>Aesthetic/ recreational</c:v>
                </c:pt>
                <c:pt idx="24">
                  <c:v>Subsistence / cultural</c:v>
                </c:pt>
              </c:strCache>
            </c:strRef>
          </c:cat>
          <c:val>
            <c:numRef>
              <c:f>'Function weighting'!$E$62:$AD$62</c:f>
              <c:numCache>
                <c:formatCode>0.0</c:formatCode>
                <c:ptCount val="26"/>
                <c:pt idx="0">
                  <c:v>-0.1</c:v>
                </c:pt>
                <c:pt idx="1">
                  <c:v>-0.4</c:v>
                </c:pt>
                <c:pt idx="2">
                  <c:v>-0.13999999999999999</c:v>
                </c:pt>
                <c:pt idx="4">
                  <c:v>-0.1</c:v>
                </c:pt>
                <c:pt idx="5">
                  <c:v>-0.4</c:v>
                </c:pt>
                <c:pt idx="6">
                  <c:v>-0.13999999999999999</c:v>
                </c:pt>
                <c:pt idx="8">
                  <c:v>-0.1</c:v>
                </c:pt>
                <c:pt idx="9">
                  <c:v>-0.4</c:v>
                </c:pt>
                <c:pt idx="10">
                  <c:v>-0.13999999999999999</c:v>
                </c:pt>
                <c:pt idx="12">
                  <c:v>-0.1</c:v>
                </c:pt>
                <c:pt idx="13">
                  <c:v>-0.13999999999999999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9">
                  <c:v>0.1</c:v>
                </c:pt>
                <c:pt idx="20">
                  <c:v>0.4</c:v>
                </c:pt>
                <c:pt idx="21">
                  <c:v>0.13999999999999999</c:v>
                </c:pt>
                <c:pt idx="23">
                  <c:v>0</c:v>
                </c:pt>
                <c:pt idx="24">
                  <c:v>-0.4</c:v>
                </c:pt>
                <c:pt idx="25">
                  <c:v>0</c:v>
                </c:pt>
              </c:numCache>
            </c:numRef>
          </c:val>
        </c:ser>
        <c:ser>
          <c:idx val="1"/>
          <c:order val="1"/>
          <c:tx>
            <c:strRef>
              <c:f>'Function weighting'!$C$57:$D$57</c:f>
              <c:strCache>
                <c:ptCount val="2"/>
                <c:pt idx="0">
                  <c:v>Channelling / Levees / Channel modification</c:v>
                </c:pt>
              </c:strCache>
            </c:strRef>
          </c:tx>
          <c:spPr>
            <a:solidFill>
              <a:schemeClr val="bg2">
                <a:lumMod val="50000"/>
              </a:schemeClr>
            </a:solidFill>
          </c:spPr>
          <c:invertIfNegative val="0"/>
          <c:cat>
            <c:strRef>
              <c:f>'Function weighting'!$E$55:$AC$55</c:f>
              <c:strCache>
                <c:ptCount val="25"/>
                <c:pt idx="1">
                  <c:v>Flood attenuation</c:v>
                </c:pt>
                <c:pt idx="5">
                  <c:v>Sediment trapping</c:v>
                </c:pt>
                <c:pt idx="9">
                  <c:v>Habitat Provision</c:v>
                </c:pt>
                <c:pt idx="12">
                  <c:v>Carbon storage</c:v>
                </c:pt>
                <c:pt idx="16">
                  <c:v>Water Quality</c:v>
                </c:pt>
                <c:pt idx="20">
                  <c:v>Aesthetic/ recreational</c:v>
                </c:pt>
                <c:pt idx="24">
                  <c:v>Subsistence / cultural</c:v>
                </c:pt>
              </c:strCache>
            </c:strRef>
          </c:cat>
          <c:val>
            <c:numRef>
              <c:f>'Function weighting'!$E$57:$AD$57</c:f>
              <c:numCache>
                <c:formatCode>0.0</c:formatCode>
                <c:ptCount val="26"/>
                <c:pt idx="0">
                  <c:v>-0.36</c:v>
                </c:pt>
                <c:pt idx="1">
                  <c:v>-0.38</c:v>
                </c:pt>
                <c:pt idx="2">
                  <c:v>-0.27999999999999997</c:v>
                </c:pt>
                <c:pt idx="4">
                  <c:v>-0.36</c:v>
                </c:pt>
                <c:pt idx="5">
                  <c:v>-0.38</c:v>
                </c:pt>
                <c:pt idx="6">
                  <c:v>-0.27999999999999997</c:v>
                </c:pt>
                <c:pt idx="8">
                  <c:v>-0.36</c:v>
                </c:pt>
                <c:pt idx="9">
                  <c:v>-0.38</c:v>
                </c:pt>
                <c:pt idx="10">
                  <c:v>-0.27999999999999997</c:v>
                </c:pt>
                <c:pt idx="12">
                  <c:v>-0.18</c:v>
                </c:pt>
                <c:pt idx="13">
                  <c:v>-0.13999999999999999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9">
                  <c:v>0</c:v>
                </c:pt>
                <c:pt idx="20">
                  <c:v>0.19</c:v>
                </c:pt>
                <c:pt idx="21">
                  <c:v>0</c:v>
                </c:pt>
                <c:pt idx="23">
                  <c:v>-0.18</c:v>
                </c:pt>
                <c:pt idx="24">
                  <c:v>-0.19</c:v>
                </c:pt>
                <c:pt idx="25">
                  <c:v>-0.13999999999999999</c:v>
                </c:pt>
              </c:numCache>
            </c:numRef>
          </c:val>
        </c:ser>
        <c:ser>
          <c:idx val="2"/>
          <c:order val="2"/>
          <c:tx>
            <c:strRef>
              <c:f>'Function weighting'!$C$58:$D$58</c:f>
              <c:strCache>
                <c:ptCount val="2"/>
                <c:pt idx="0">
                  <c:v>Structures</c:v>
                </c:pt>
              </c:strCache>
            </c:strRef>
          </c:tx>
          <c:spPr>
            <a:solidFill>
              <a:srgbClr val="F856D9"/>
            </a:solidFill>
          </c:spPr>
          <c:invertIfNegative val="0"/>
          <c:cat>
            <c:strRef>
              <c:f>'Function weighting'!$E$55:$AC$55</c:f>
              <c:strCache>
                <c:ptCount val="25"/>
                <c:pt idx="1">
                  <c:v>Flood attenuation</c:v>
                </c:pt>
                <c:pt idx="5">
                  <c:v>Sediment trapping</c:v>
                </c:pt>
                <c:pt idx="9">
                  <c:v>Habitat Provision</c:v>
                </c:pt>
                <c:pt idx="12">
                  <c:v>Carbon storage</c:v>
                </c:pt>
                <c:pt idx="16">
                  <c:v>Water Quality</c:v>
                </c:pt>
                <c:pt idx="20">
                  <c:v>Aesthetic/ recreational</c:v>
                </c:pt>
                <c:pt idx="24">
                  <c:v>Subsistence / cultural</c:v>
                </c:pt>
              </c:strCache>
            </c:strRef>
          </c:cat>
          <c:val>
            <c:numRef>
              <c:f>'Function weighting'!$E$58:$AD$58</c:f>
              <c:numCache>
                <c:formatCode>0.0</c:formatCode>
                <c:ptCount val="26"/>
                <c:pt idx="0">
                  <c:v>0.32000000000000006</c:v>
                </c:pt>
                <c:pt idx="1">
                  <c:v>0.36000000000000004</c:v>
                </c:pt>
                <c:pt idx="2">
                  <c:v>0.32000000000000006</c:v>
                </c:pt>
                <c:pt idx="4">
                  <c:v>0.32000000000000006</c:v>
                </c:pt>
                <c:pt idx="5">
                  <c:v>0.36000000000000004</c:v>
                </c:pt>
                <c:pt idx="6">
                  <c:v>0.32000000000000006</c:v>
                </c:pt>
                <c:pt idx="8">
                  <c:v>-0.32000000000000006</c:v>
                </c:pt>
                <c:pt idx="9">
                  <c:v>-0.36000000000000004</c:v>
                </c:pt>
                <c:pt idx="10">
                  <c:v>-0.32000000000000006</c:v>
                </c:pt>
                <c:pt idx="12">
                  <c:v>0</c:v>
                </c:pt>
                <c:pt idx="13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9">
                  <c:v>0.32000000000000006</c:v>
                </c:pt>
                <c:pt idx="20">
                  <c:v>0.72000000000000008</c:v>
                </c:pt>
                <c:pt idx="21">
                  <c:v>0.32000000000000006</c:v>
                </c:pt>
                <c:pt idx="23">
                  <c:v>0.32000000000000006</c:v>
                </c:pt>
                <c:pt idx="24">
                  <c:v>-0.36000000000000004</c:v>
                </c:pt>
                <c:pt idx="25">
                  <c:v>0.32000000000000006</c:v>
                </c:pt>
              </c:numCache>
            </c:numRef>
          </c:val>
        </c:ser>
        <c:ser>
          <c:idx val="3"/>
          <c:order val="3"/>
          <c:tx>
            <c:strRef>
              <c:f>'Function weighting'!$C$59:$D$59</c:f>
              <c:strCache>
                <c:ptCount val="2"/>
                <c:pt idx="0">
                  <c:v>Diverting</c:v>
                </c:pt>
              </c:strCache>
            </c:strRef>
          </c:tx>
          <c:spPr>
            <a:solidFill>
              <a:srgbClr val="784FA1"/>
            </a:solidFill>
          </c:spPr>
          <c:invertIfNegative val="0"/>
          <c:cat>
            <c:strRef>
              <c:f>'Function weighting'!$E$55:$AC$55</c:f>
              <c:strCache>
                <c:ptCount val="25"/>
                <c:pt idx="1">
                  <c:v>Flood attenuation</c:v>
                </c:pt>
                <c:pt idx="5">
                  <c:v>Sediment trapping</c:v>
                </c:pt>
                <c:pt idx="9">
                  <c:v>Habitat Provision</c:v>
                </c:pt>
                <c:pt idx="12">
                  <c:v>Carbon storage</c:v>
                </c:pt>
                <c:pt idx="16">
                  <c:v>Water Quality</c:v>
                </c:pt>
                <c:pt idx="20">
                  <c:v>Aesthetic/ recreational</c:v>
                </c:pt>
                <c:pt idx="24">
                  <c:v>Subsistence / cultural</c:v>
                </c:pt>
              </c:strCache>
            </c:strRef>
          </c:cat>
          <c:val>
            <c:numRef>
              <c:f>'Function weighting'!$E$59:$AD$59</c:f>
              <c:numCache>
                <c:formatCode>0.0</c:formatCode>
                <c:ptCount val="2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8">
                  <c:v>-0.11500000000000002</c:v>
                </c:pt>
                <c:pt idx="9">
                  <c:v>-6.0000000000000012E-2</c:v>
                </c:pt>
                <c:pt idx="10">
                  <c:v>-0.05</c:v>
                </c:pt>
                <c:pt idx="12">
                  <c:v>0</c:v>
                </c:pt>
                <c:pt idx="13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9">
                  <c:v>0.11500000000000002</c:v>
                </c:pt>
                <c:pt idx="20">
                  <c:v>6.0000000000000012E-2</c:v>
                </c:pt>
                <c:pt idx="21">
                  <c:v>0.05</c:v>
                </c:pt>
                <c:pt idx="23">
                  <c:v>-0.11500000000000002</c:v>
                </c:pt>
                <c:pt idx="24">
                  <c:v>-6.0000000000000012E-2</c:v>
                </c:pt>
                <c:pt idx="25">
                  <c:v>-0.05</c:v>
                </c:pt>
              </c:numCache>
            </c:numRef>
          </c:val>
        </c:ser>
        <c:ser>
          <c:idx val="4"/>
          <c:order val="4"/>
          <c:tx>
            <c:strRef>
              <c:f>'Function weighting'!$C$60:$D$60</c:f>
              <c:strCache>
                <c:ptCount val="2"/>
                <c:pt idx="0">
                  <c:v>Impoundment</c:v>
                </c:pt>
              </c:strCache>
            </c:strRef>
          </c:tx>
          <c:spPr>
            <a:solidFill>
              <a:srgbClr val="00B0F0"/>
            </a:solidFill>
          </c:spPr>
          <c:invertIfNegative val="0"/>
          <c:cat>
            <c:strRef>
              <c:f>'Function weighting'!$E$55:$AC$55</c:f>
              <c:strCache>
                <c:ptCount val="25"/>
                <c:pt idx="1">
                  <c:v>Flood attenuation</c:v>
                </c:pt>
                <c:pt idx="5">
                  <c:v>Sediment trapping</c:v>
                </c:pt>
                <c:pt idx="9">
                  <c:v>Habitat Provision</c:v>
                </c:pt>
                <c:pt idx="12">
                  <c:v>Carbon storage</c:v>
                </c:pt>
                <c:pt idx="16">
                  <c:v>Water Quality</c:v>
                </c:pt>
                <c:pt idx="20">
                  <c:v>Aesthetic/ recreational</c:v>
                </c:pt>
                <c:pt idx="24">
                  <c:v>Subsistence / cultural</c:v>
                </c:pt>
              </c:strCache>
            </c:strRef>
          </c:cat>
          <c:val>
            <c:numRef>
              <c:f>'Function weighting'!$E$60:$AD$60</c:f>
              <c:numCache>
                <c:formatCode>0.0</c:formatCode>
                <c:ptCount val="26"/>
                <c:pt idx="0">
                  <c:v>0.12</c:v>
                </c:pt>
                <c:pt idx="1">
                  <c:v>0.2</c:v>
                </c:pt>
                <c:pt idx="2">
                  <c:v>0.12</c:v>
                </c:pt>
                <c:pt idx="4">
                  <c:v>0.12</c:v>
                </c:pt>
                <c:pt idx="5">
                  <c:v>0.12</c:v>
                </c:pt>
                <c:pt idx="6">
                  <c:v>0.12</c:v>
                </c:pt>
                <c:pt idx="8">
                  <c:v>-8.0000000000000016E-2</c:v>
                </c:pt>
                <c:pt idx="9">
                  <c:v>-0.2</c:v>
                </c:pt>
                <c:pt idx="10">
                  <c:v>-8.0000000000000016E-2</c:v>
                </c:pt>
                <c:pt idx="12">
                  <c:v>4.0000000000000008E-2</c:v>
                </c:pt>
                <c:pt idx="13">
                  <c:v>4.0000000000000008E-2</c:v>
                </c:pt>
                <c:pt idx="15">
                  <c:v>0</c:v>
                </c:pt>
                <c:pt idx="16">
                  <c:v>-4.0000000000000008E-2</c:v>
                </c:pt>
                <c:pt idx="17">
                  <c:v>0</c:v>
                </c:pt>
                <c:pt idx="19">
                  <c:v>8.0000000000000016E-2</c:v>
                </c:pt>
                <c:pt idx="20">
                  <c:v>8.0000000000000016E-2</c:v>
                </c:pt>
                <c:pt idx="21">
                  <c:v>8.0000000000000016E-2</c:v>
                </c:pt>
                <c:pt idx="23">
                  <c:v>-8.0000000000000016E-2</c:v>
                </c:pt>
                <c:pt idx="24">
                  <c:v>0.16000000000000003</c:v>
                </c:pt>
                <c:pt idx="25">
                  <c:v>-8.0000000000000016E-2</c:v>
                </c:pt>
              </c:numCache>
            </c:numRef>
          </c:val>
        </c:ser>
        <c:ser>
          <c:idx val="5"/>
          <c:order val="5"/>
          <c:tx>
            <c:strRef>
              <c:f>'Function weighting'!$C$61:$D$61</c:f>
              <c:strCache>
                <c:ptCount val="2"/>
                <c:pt idx="0">
                  <c:v>Abstraction</c:v>
                </c:pt>
              </c:strCache>
            </c:strRef>
          </c:tx>
          <c:invertIfNegative val="0"/>
          <c:cat>
            <c:strRef>
              <c:f>'Function weighting'!$E$55:$AC$55</c:f>
              <c:strCache>
                <c:ptCount val="25"/>
                <c:pt idx="1">
                  <c:v>Flood attenuation</c:v>
                </c:pt>
                <c:pt idx="5">
                  <c:v>Sediment trapping</c:v>
                </c:pt>
                <c:pt idx="9">
                  <c:v>Habitat Provision</c:v>
                </c:pt>
                <c:pt idx="12">
                  <c:v>Carbon storage</c:v>
                </c:pt>
                <c:pt idx="16">
                  <c:v>Water Quality</c:v>
                </c:pt>
                <c:pt idx="20">
                  <c:v>Aesthetic/ recreational</c:v>
                </c:pt>
                <c:pt idx="24">
                  <c:v>Subsistence / cultural</c:v>
                </c:pt>
              </c:strCache>
            </c:strRef>
          </c:cat>
          <c:val>
            <c:numRef>
              <c:f>'Function weighting'!$E$61:$AD$61</c:f>
              <c:numCache>
                <c:formatCode>0.0</c:formatCode>
                <c:ptCount val="2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2">
                  <c:v>0</c:v>
                </c:pt>
                <c:pt idx="13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</c:ser>
        <c:ser>
          <c:idx val="6"/>
          <c:order val="6"/>
          <c:tx>
            <c:strRef>
              <c:f>'Function weighting'!$C$63:$D$63</c:f>
              <c:strCache>
                <c:ptCount val="2"/>
                <c:pt idx="0">
                  <c:v>Discharge</c:v>
                </c:pt>
              </c:strCache>
            </c:strRef>
          </c:tx>
          <c:spPr>
            <a:solidFill>
              <a:schemeClr val="tx1">
                <a:lumMod val="50000"/>
                <a:lumOff val="50000"/>
              </a:schemeClr>
            </a:solidFill>
          </c:spPr>
          <c:invertIfNegative val="0"/>
          <c:cat>
            <c:strRef>
              <c:f>'Function weighting'!$E$55:$AC$55</c:f>
              <c:strCache>
                <c:ptCount val="25"/>
                <c:pt idx="1">
                  <c:v>Flood attenuation</c:v>
                </c:pt>
                <c:pt idx="5">
                  <c:v>Sediment trapping</c:v>
                </c:pt>
                <c:pt idx="9">
                  <c:v>Habitat Provision</c:v>
                </c:pt>
                <c:pt idx="12">
                  <c:v>Carbon storage</c:v>
                </c:pt>
                <c:pt idx="16">
                  <c:v>Water Quality</c:v>
                </c:pt>
                <c:pt idx="20">
                  <c:v>Aesthetic/ recreational</c:v>
                </c:pt>
                <c:pt idx="24">
                  <c:v>Subsistence / cultural</c:v>
                </c:pt>
              </c:strCache>
            </c:strRef>
          </c:cat>
          <c:val>
            <c:numRef>
              <c:f>'Function weighting'!$E$63:$AD$63</c:f>
              <c:numCache>
                <c:formatCode>0.0</c:formatCode>
                <c:ptCount val="2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4">
                  <c:v>-0.1</c:v>
                </c:pt>
                <c:pt idx="5">
                  <c:v>0</c:v>
                </c:pt>
                <c:pt idx="6">
                  <c:v>0</c:v>
                </c:pt>
                <c:pt idx="8">
                  <c:v>0</c:v>
                </c:pt>
                <c:pt idx="9">
                  <c:v>-0.1</c:v>
                </c:pt>
                <c:pt idx="10">
                  <c:v>0</c:v>
                </c:pt>
                <c:pt idx="12">
                  <c:v>0</c:v>
                </c:pt>
                <c:pt idx="13">
                  <c:v>0</c:v>
                </c:pt>
                <c:pt idx="15">
                  <c:v>0</c:v>
                </c:pt>
                <c:pt idx="16">
                  <c:v>-0.5</c:v>
                </c:pt>
                <c:pt idx="17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3">
                  <c:v>2.0000000000000004E-2</c:v>
                </c:pt>
                <c:pt idx="24">
                  <c:v>-0.2</c:v>
                </c:pt>
                <c:pt idx="25">
                  <c:v>0</c:v>
                </c:pt>
              </c:numCache>
            </c:numRef>
          </c:val>
        </c:ser>
        <c:ser>
          <c:idx val="7"/>
          <c:order val="7"/>
          <c:tx>
            <c:strRef>
              <c:f>'Function weighting'!$C$65:$D$65</c:f>
              <c:strCache>
                <c:ptCount val="2"/>
                <c:pt idx="0">
                  <c:v>Erosion / Excavation</c:v>
                </c:pt>
              </c:strCache>
            </c:strRef>
          </c:tx>
          <c:invertIfNegative val="0"/>
          <c:cat>
            <c:strRef>
              <c:f>'Function weighting'!$E$55:$AC$55</c:f>
              <c:strCache>
                <c:ptCount val="25"/>
                <c:pt idx="1">
                  <c:v>Flood attenuation</c:v>
                </c:pt>
                <c:pt idx="5">
                  <c:v>Sediment trapping</c:v>
                </c:pt>
                <c:pt idx="9">
                  <c:v>Habitat Provision</c:v>
                </c:pt>
                <c:pt idx="12">
                  <c:v>Carbon storage</c:v>
                </c:pt>
                <c:pt idx="16">
                  <c:v>Water Quality</c:v>
                </c:pt>
                <c:pt idx="20">
                  <c:v>Aesthetic/ recreational</c:v>
                </c:pt>
                <c:pt idx="24">
                  <c:v>Subsistence / cultural</c:v>
                </c:pt>
              </c:strCache>
            </c:strRef>
          </c:cat>
          <c:val>
            <c:numRef>
              <c:f>'Function weighting'!$E$65:$AD$65</c:f>
              <c:numCache>
                <c:formatCode>0.0</c:formatCode>
                <c:ptCount val="26"/>
                <c:pt idx="0">
                  <c:v>-0.35000000000000003</c:v>
                </c:pt>
                <c:pt idx="1">
                  <c:v>-0.84000000000000008</c:v>
                </c:pt>
                <c:pt idx="2">
                  <c:v>-0.32000000000000006</c:v>
                </c:pt>
                <c:pt idx="4">
                  <c:v>-0.35000000000000003</c:v>
                </c:pt>
                <c:pt idx="5">
                  <c:v>-0.84000000000000008</c:v>
                </c:pt>
                <c:pt idx="6">
                  <c:v>-0.32000000000000006</c:v>
                </c:pt>
                <c:pt idx="8">
                  <c:v>-0.35000000000000003</c:v>
                </c:pt>
                <c:pt idx="9">
                  <c:v>-0.84000000000000008</c:v>
                </c:pt>
                <c:pt idx="10">
                  <c:v>-0.32000000000000006</c:v>
                </c:pt>
                <c:pt idx="12">
                  <c:v>-0.17500000000000002</c:v>
                </c:pt>
                <c:pt idx="13">
                  <c:v>-0.16000000000000003</c:v>
                </c:pt>
                <c:pt idx="15">
                  <c:v>0</c:v>
                </c:pt>
                <c:pt idx="16">
                  <c:v>-0.42000000000000004</c:v>
                </c:pt>
                <c:pt idx="17">
                  <c:v>0</c:v>
                </c:pt>
                <c:pt idx="19">
                  <c:v>-0.17500000000000002</c:v>
                </c:pt>
                <c:pt idx="20">
                  <c:v>-0.42000000000000004</c:v>
                </c:pt>
                <c:pt idx="21">
                  <c:v>-0.16000000000000003</c:v>
                </c:pt>
                <c:pt idx="23">
                  <c:v>-0.17500000000000002</c:v>
                </c:pt>
                <c:pt idx="24">
                  <c:v>-0.42000000000000004</c:v>
                </c:pt>
                <c:pt idx="25">
                  <c:v>-0.16000000000000003</c:v>
                </c:pt>
              </c:numCache>
            </c:numRef>
          </c:val>
        </c:ser>
        <c:ser>
          <c:idx val="8"/>
          <c:order val="8"/>
          <c:tx>
            <c:strRef>
              <c:f>'Function weighting'!$C$64:$D$64</c:f>
              <c:strCache>
                <c:ptCount val="2"/>
                <c:pt idx="0">
                  <c:v>Infilling / Impeding / Dumping</c:v>
                </c:pt>
              </c:strCache>
            </c:strRef>
          </c:tx>
          <c:spPr>
            <a:solidFill>
              <a:srgbClr val="AE1B02"/>
            </a:solidFill>
          </c:spPr>
          <c:invertIfNegative val="0"/>
          <c:cat>
            <c:strRef>
              <c:f>'Function weighting'!$E$55:$AC$55</c:f>
              <c:strCache>
                <c:ptCount val="25"/>
                <c:pt idx="1">
                  <c:v>Flood attenuation</c:v>
                </c:pt>
                <c:pt idx="5">
                  <c:v>Sediment trapping</c:v>
                </c:pt>
                <c:pt idx="9">
                  <c:v>Habitat Provision</c:v>
                </c:pt>
                <c:pt idx="12">
                  <c:v>Carbon storage</c:v>
                </c:pt>
                <c:pt idx="16">
                  <c:v>Water Quality</c:v>
                </c:pt>
                <c:pt idx="20">
                  <c:v>Aesthetic/ recreational</c:v>
                </c:pt>
                <c:pt idx="24">
                  <c:v>Subsistence / cultural</c:v>
                </c:pt>
              </c:strCache>
            </c:strRef>
          </c:cat>
          <c:val>
            <c:numRef>
              <c:f>'Function weighting'!$E$64:$AD$64</c:f>
              <c:numCache>
                <c:formatCode>0.0</c:formatCode>
                <c:ptCount val="26"/>
                <c:pt idx="0">
                  <c:v>-9.0000000000000011E-2</c:v>
                </c:pt>
                <c:pt idx="1">
                  <c:v>-0.05</c:v>
                </c:pt>
                <c:pt idx="2">
                  <c:v>-9.0000000000000011E-2</c:v>
                </c:pt>
                <c:pt idx="4">
                  <c:v>-9.0000000000000011E-2</c:v>
                </c:pt>
                <c:pt idx="5">
                  <c:v>-0.05</c:v>
                </c:pt>
                <c:pt idx="6">
                  <c:v>-9.0000000000000011E-2</c:v>
                </c:pt>
                <c:pt idx="8">
                  <c:v>-0.12000000000000002</c:v>
                </c:pt>
                <c:pt idx="9">
                  <c:v>-0.1</c:v>
                </c:pt>
                <c:pt idx="10">
                  <c:v>-0.12000000000000002</c:v>
                </c:pt>
                <c:pt idx="12">
                  <c:v>-6.0000000000000012E-2</c:v>
                </c:pt>
                <c:pt idx="13">
                  <c:v>-6.0000000000000012E-2</c:v>
                </c:pt>
                <c:pt idx="15">
                  <c:v>0</c:v>
                </c:pt>
                <c:pt idx="16">
                  <c:v>-0.05</c:v>
                </c:pt>
                <c:pt idx="17">
                  <c:v>0</c:v>
                </c:pt>
                <c:pt idx="19">
                  <c:v>6.0000000000000012E-2</c:v>
                </c:pt>
                <c:pt idx="20">
                  <c:v>-0.05</c:v>
                </c:pt>
                <c:pt idx="21">
                  <c:v>6.0000000000000012E-2</c:v>
                </c:pt>
                <c:pt idx="23">
                  <c:v>-6.0000000000000012E-2</c:v>
                </c:pt>
                <c:pt idx="24">
                  <c:v>-0.05</c:v>
                </c:pt>
                <c:pt idx="25">
                  <c:v>-6.0000000000000012E-2</c:v>
                </c:pt>
              </c:numCache>
            </c:numRef>
          </c:val>
        </c:ser>
        <c:ser>
          <c:idx val="9"/>
          <c:order val="9"/>
          <c:tx>
            <c:strRef>
              <c:f>'Function weighting'!$C$66:$D$66</c:f>
              <c:strCache>
                <c:ptCount val="2"/>
                <c:pt idx="0">
                  <c:v>Site clearing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'Function weighting'!$E$55:$AC$55</c:f>
              <c:strCache>
                <c:ptCount val="25"/>
                <c:pt idx="1">
                  <c:v>Flood attenuation</c:v>
                </c:pt>
                <c:pt idx="5">
                  <c:v>Sediment trapping</c:v>
                </c:pt>
                <c:pt idx="9">
                  <c:v>Habitat Provision</c:v>
                </c:pt>
                <c:pt idx="12">
                  <c:v>Carbon storage</c:v>
                </c:pt>
                <c:pt idx="16">
                  <c:v>Water Quality</c:v>
                </c:pt>
                <c:pt idx="20">
                  <c:v>Aesthetic/ recreational</c:v>
                </c:pt>
                <c:pt idx="24">
                  <c:v>Subsistence / cultural</c:v>
                </c:pt>
              </c:strCache>
            </c:strRef>
          </c:cat>
          <c:val>
            <c:numRef>
              <c:f>'Function weighting'!$E$66:$AD$66</c:f>
              <c:numCache>
                <c:formatCode>0.0</c:formatCode>
                <c:ptCount val="2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2">
                  <c:v>0</c:v>
                </c:pt>
                <c:pt idx="13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</c:ser>
        <c:ser>
          <c:idx val="10"/>
          <c:order val="10"/>
          <c:tx>
            <c:strRef>
              <c:f>'Function weighting'!$C$67:$D$67</c:f>
              <c:strCache>
                <c:ptCount val="2"/>
                <c:pt idx="0">
                  <c:v>Alien infestation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'Function weighting'!$E$55:$AC$55</c:f>
              <c:strCache>
                <c:ptCount val="25"/>
                <c:pt idx="1">
                  <c:v>Flood attenuation</c:v>
                </c:pt>
                <c:pt idx="5">
                  <c:v>Sediment trapping</c:v>
                </c:pt>
                <c:pt idx="9">
                  <c:v>Habitat Provision</c:v>
                </c:pt>
                <c:pt idx="12">
                  <c:v>Carbon storage</c:v>
                </c:pt>
                <c:pt idx="16">
                  <c:v>Water Quality</c:v>
                </c:pt>
                <c:pt idx="20">
                  <c:v>Aesthetic/ recreational</c:v>
                </c:pt>
                <c:pt idx="24">
                  <c:v>Subsistence / cultural</c:v>
                </c:pt>
              </c:strCache>
            </c:strRef>
          </c:cat>
          <c:val>
            <c:numRef>
              <c:f>'Function weighting'!$E$67:$AD$67</c:f>
              <c:numCache>
                <c:formatCode>0.0</c:formatCode>
                <c:ptCount val="26"/>
                <c:pt idx="0">
                  <c:v>1</c:v>
                </c:pt>
                <c:pt idx="1">
                  <c:v>0.60000000000000009</c:v>
                </c:pt>
                <c:pt idx="2">
                  <c:v>1</c:v>
                </c:pt>
                <c:pt idx="4">
                  <c:v>1</c:v>
                </c:pt>
                <c:pt idx="5">
                  <c:v>0.60000000000000009</c:v>
                </c:pt>
                <c:pt idx="6">
                  <c:v>1</c:v>
                </c:pt>
                <c:pt idx="8">
                  <c:v>-1</c:v>
                </c:pt>
                <c:pt idx="9">
                  <c:v>-0.60000000000000009</c:v>
                </c:pt>
                <c:pt idx="10">
                  <c:v>-1</c:v>
                </c:pt>
                <c:pt idx="12">
                  <c:v>-1</c:v>
                </c:pt>
                <c:pt idx="13">
                  <c:v>-1</c:v>
                </c:pt>
                <c:pt idx="15">
                  <c:v>0</c:v>
                </c:pt>
                <c:pt idx="16">
                  <c:v>-0.30000000000000004</c:v>
                </c:pt>
                <c:pt idx="17">
                  <c:v>0</c:v>
                </c:pt>
                <c:pt idx="19">
                  <c:v>-1</c:v>
                </c:pt>
                <c:pt idx="20">
                  <c:v>-0.30000000000000004</c:v>
                </c:pt>
                <c:pt idx="21">
                  <c:v>-1</c:v>
                </c:pt>
                <c:pt idx="23">
                  <c:v>-2</c:v>
                </c:pt>
                <c:pt idx="24">
                  <c:v>-0.30000000000000004</c:v>
                </c:pt>
                <c:pt idx="25">
                  <c:v>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1179600"/>
        <c:axId val="211179992"/>
      </c:barChart>
      <c:catAx>
        <c:axId val="2111796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 w="25400">
            <a:solidFill>
              <a:sysClr val="windowText" lastClr="000000"/>
            </a:solidFill>
            <a:prstDash val="sysDash"/>
          </a:ln>
        </c:spPr>
        <c:txPr>
          <a:bodyPr/>
          <a:lstStyle/>
          <a:p>
            <a:pPr>
              <a:defRPr sz="1100" b="1"/>
            </a:pPr>
            <a:endParaRPr lang="en-US"/>
          </a:p>
        </c:txPr>
        <c:crossAx val="211179992"/>
        <c:crosses val="autoZero"/>
        <c:auto val="1"/>
        <c:lblAlgn val="ctr"/>
        <c:lblOffset val="100"/>
        <c:noMultiLvlLbl val="0"/>
      </c:catAx>
      <c:valAx>
        <c:axId val="211179992"/>
        <c:scaling>
          <c:orientation val="minMax"/>
          <c:max val="5"/>
          <c:min val="-6"/>
        </c:scaling>
        <c:delete val="0"/>
        <c:axPos val="l"/>
        <c:majorGridlines>
          <c:spPr>
            <a:ln w="19050"/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800"/>
                  <a:t>Change in function </a:t>
                </a:r>
              </a:p>
              <a:p>
                <a:pPr>
                  <a:defRPr/>
                </a:pPr>
                <a:r>
                  <a:rPr lang="en-US"/>
                  <a:t>(increse is positive score, decrease is negative score)</a:t>
                </a:r>
              </a:p>
            </c:rich>
          </c:tx>
          <c:layout>
            <c:manualLayout>
              <c:xMode val="edge"/>
              <c:yMode val="edge"/>
              <c:x val="1.8515517056003894E-3"/>
              <c:y val="0.17691353278437499"/>
            </c:manualLayout>
          </c:layout>
          <c:overlay val="0"/>
        </c:title>
        <c:numFmt formatCode="0.0" sourceLinked="0"/>
        <c:majorTickMark val="out"/>
        <c:minorTickMark val="none"/>
        <c:tickLblPos val="none"/>
        <c:crossAx val="211179600"/>
        <c:crosses val="autoZero"/>
        <c:crossBetween val="between"/>
      </c:valAx>
      <c:spPr>
        <a:ln w="19050"/>
      </c:spPr>
    </c:plotArea>
    <c:legend>
      <c:legendPos val="r"/>
      <c:layout>
        <c:manualLayout>
          <c:xMode val="edge"/>
          <c:yMode val="edge"/>
          <c:x val="0.83029247782025728"/>
          <c:y val="0.10530908292047043"/>
          <c:w val="0.16121174819463449"/>
          <c:h val="0.59317517131000919"/>
        </c:manualLayout>
      </c:layout>
      <c:overlay val="0"/>
      <c:txPr>
        <a:bodyPr/>
        <a:lstStyle/>
        <a:p>
          <a:pPr>
            <a:defRPr sz="1100"/>
          </a:pPr>
          <a:endParaRPr lang="en-US"/>
        </a:p>
      </c:txPr>
    </c:legend>
    <c:plotVisOnly val="1"/>
    <c:dispBlanksAs val="gap"/>
    <c:showDLblsOverMax val="0"/>
  </c:chart>
  <c:printSettings>
    <c:headerFooter>
      <c:oddHeader>&amp;C&amp;"-,Bold"Summary of negative impacts</c:oddHeader>
    </c:headerFooter>
    <c:pageMargins b="0.750000000000001" l="0.70000000000000062" r="0.70000000000000062" t="0.750000000000001" header="0.30000000000000032" footer="0.30000000000000032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101514</xdr:colOff>
      <xdr:row>0</xdr:row>
      <xdr:rowOff>56020</xdr:rowOff>
    </xdr:from>
    <xdr:to>
      <xdr:col>6</xdr:col>
      <xdr:colOff>460375</xdr:colOff>
      <xdr:row>18</xdr:row>
      <xdr:rowOff>95250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443552</xdr:colOff>
      <xdr:row>0</xdr:row>
      <xdr:rowOff>64615</xdr:rowOff>
    </xdr:from>
    <xdr:to>
      <xdr:col>13</xdr:col>
      <xdr:colOff>114123</xdr:colOff>
      <xdr:row>18</xdr:row>
      <xdr:rowOff>79375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117230</xdr:colOff>
      <xdr:row>0</xdr:row>
      <xdr:rowOff>68385</xdr:rowOff>
    </xdr:from>
    <xdr:to>
      <xdr:col>19</xdr:col>
      <xdr:colOff>499063</xdr:colOff>
      <xdr:row>18</xdr:row>
      <xdr:rowOff>56865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90148</xdr:colOff>
      <xdr:row>18</xdr:row>
      <xdr:rowOff>47797</xdr:rowOff>
    </xdr:from>
    <xdr:to>
      <xdr:col>19</xdr:col>
      <xdr:colOff>488208</xdr:colOff>
      <xdr:row>50</xdr:row>
      <xdr:rowOff>127000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576385</xdr:colOff>
      <xdr:row>22</xdr:row>
      <xdr:rowOff>0</xdr:rowOff>
    </xdr:from>
    <xdr:to>
      <xdr:col>2</xdr:col>
      <xdr:colOff>9768</xdr:colOff>
      <xdr:row>24</xdr:row>
      <xdr:rowOff>78153</xdr:rowOff>
    </xdr:to>
    <xdr:sp macro="" textlink="">
      <xdr:nvSpPr>
        <xdr:cNvPr id="6" name="TextBox 5"/>
        <xdr:cNvSpPr txBox="1"/>
      </xdr:nvSpPr>
      <xdr:spPr>
        <a:xfrm>
          <a:off x="576385" y="4083538"/>
          <a:ext cx="703383" cy="44938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n-US" sz="1100"/>
            <a:t>Positive</a:t>
          </a:r>
        </a:p>
        <a:p>
          <a:pPr algn="r"/>
          <a:r>
            <a:rPr lang="en-US" sz="1100"/>
            <a:t>impact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0.8381</cdr:x>
      <cdr:y>0.45047</cdr:y>
    </cdr:from>
    <cdr:to>
      <cdr:x>0.97342</cdr:x>
      <cdr:y>0.50991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8570545" y="2587926"/>
          <a:ext cx="1383821" cy="3414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ZA" sz="1100"/>
        </a:p>
      </cdr:txBody>
    </cdr:sp>
  </cdr:relSizeAnchor>
  <cdr:relSizeAnchor xmlns:cdr="http://schemas.openxmlformats.org/drawingml/2006/chartDrawing">
    <cdr:from>
      <cdr:x>0.83942</cdr:x>
      <cdr:y>0.04536</cdr:y>
    </cdr:from>
    <cdr:to>
      <cdr:x>0.96859</cdr:x>
      <cdr:y>0.10324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0208608" y="286559"/>
          <a:ext cx="1570893" cy="3656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ZA" sz="1400" b="1"/>
            <a:t>Impact Types</a:t>
          </a:r>
          <a:endParaRPr lang="en-ZA" sz="1100" b="1"/>
        </a:p>
      </cdr:txBody>
    </cdr:sp>
  </cdr:relSizeAnchor>
  <cdr:relSizeAnchor xmlns:cdr="http://schemas.openxmlformats.org/drawingml/2006/chartDrawing">
    <cdr:from>
      <cdr:x>0.03729</cdr:x>
      <cdr:y>0.45857</cdr:y>
    </cdr:from>
    <cdr:to>
      <cdr:x>0.071</cdr:x>
      <cdr:y>0.51561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55691" y="2659140"/>
          <a:ext cx="411996" cy="330764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100"/>
            <a:t>Baseline</a:t>
          </a:r>
        </a:p>
      </cdr:txBody>
    </cdr:sp>
  </cdr:relSizeAnchor>
  <cdr:relSizeAnchor xmlns:cdr="http://schemas.openxmlformats.org/drawingml/2006/chartDrawing">
    <cdr:from>
      <cdr:x>0.03623</cdr:x>
      <cdr:y>0.7854</cdr:y>
    </cdr:from>
    <cdr:to>
      <cdr:x>0.08874</cdr:x>
      <cdr:y>0.87009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42837" y="4554405"/>
          <a:ext cx="641765" cy="491102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r"/>
          <a:r>
            <a:rPr lang="en-US" sz="1100"/>
            <a:t>Negative</a:t>
          </a:r>
        </a:p>
        <a:p xmlns:a="http://schemas.openxmlformats.org/drawingml/2006/main">
          <a:pPr algn="r"/>
          <a:r>
            <a:rPr lang="en-US" sz="1100" baseline="0"/>
            <a:t> impact</a:t>
          </a:r>
          <a:endParaRPr lang="en-US" sz="1100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workbookViewId="0">
      <selection activeCell="H7" sqref="H7"/>
    </sheetView>
  </sheetViews>
  <sheetFormatPr defaultRowHeight="14.5" x14ac:dyDescent="0.35"/>
  <cols>
    <col min="4" max="4" width="9.6328125" customWidth="1"/>
    <col min="5" max="5" width="9.90625" customWidth="1"/>
    <col min="6" max="6" width="9.36328125" customWidth="1"/>
    <col min="7" max="7" width="10" customWidth="1"/>
  </cols>
  <sheetData>
    <row r="1" spans="1:11" x14ac:dyDescent="0.35">
      <c r="A1" s="7"/>
      <c r="B1" s="7"/>
      <c r="C1" s="7"/>
      <c r="D1" s="60"/>
      <c r="E1" s="60"/>
      <c r="F1" s="60"/>
      <c r="G1" s="60"/>
      <c r="H1" s="7"/>
      <c r="I1" s="7"/>
      <c r="J1" s="7"/>
      <c r="K1" s="7"/>
    </row>
    <row r="2" spans="1:11" x14ac:dyDescent="0.35">
      <c r="A2" s="7"/>
      <c r="B2" s="60" t="s">
        <v>222</v>
      </c>
      <c r="C2" s="7"/>
      <c r="D2" s="7"/>
      <c r="E2" s="7"/>
      <c r="F2" s="7"/>
      <c r="G2" s="7"/>
      <c r="H2" s="7"/>
      <c r="I2" s="7"/>
      <c r="J2" s="7"/>
      <c r="K2" s="7"/>
    </row>
    <row r="3" spans="1:11" x14ac:dyDescent="0.35">
      <c r="A3" s="7"/>
      <c r="B3" s="7" t="s">
        <v>221</v>
      </c>
      <c r="C3" s="7"/>
      <c r="D3" s="7"/>
      <c r="E3" s="7"/>
      <c r="F3" s="7"/>
      <c r="G3" s="7"/>
      <c r="H3" s="7"/>
      <c r="I3" s="7"/>
      <c r="J3" s="7"/>
      <c r="K3" s="7"/>
    </row>
    <row r="4" spans="1:11" x14ac:dyDescent="0.35">
      <c r="A4" s="7"/>
      <c r="B4" s="7" t="s">
        <v>273</v>
      </c>
      <c r="C4" s="7"/>
      <c r="D4" s="7"/>
      <c r="E4" s="7"/>
      <c r="F4" s="7"/>
      <c r="G4" s="7"/>
      <c r="H4" s="7"/>
      <c r="I4" s="7"/>
      <c r="J4" s="7"/>
      <c r="K4" s="7"/>
    </row>
    <row r="5" spans="1:11" x14ac:dyDescent="0.35">
      <c r="A5" s="7"/>
      <c r="B5" s="7" t="s">
        <v>188</v>
      </c>
      <c r="C5" s="7"/>
      <c r="D5" s="7"/>
      <c r="E5" s="7"/>
      <c r="F5" s="7"/>
      <c r="G5" s="7"/>
      <c r="H5" s="7"/>
      <c r="I5" s="7"/>
      <c r="J5" s="7"/>
      <c r="K5" s="7"/>
    </row>
    <row r="6" spans="1:11" x14ac:dyDescent="0.35">
      <c r="A6" s="7"/>
      <c r="B6" s="49" t="s">
        <v>247</v>
      </c>
      <c r="C6" s="7"/>
      <c r="D6" s="7"/>
      <c r="E6" s="7"/>
      <c r="F6" s="7"/>
      <c r="G6" s="7"/>
      <c r="H6" s="7"/>
      <c r="I6" s="7"/>
      <c r="J6" s="7"/>
      <c r="K6" s="7"/>
    </row>
    <row r="7" spans="1:11" x14ac:dyDescent="0.35">
      <c r="A7" s="7"/>
      <c r="B7" s="7"/>
      <c r="C7" s="7"/>
      <c r="D7" s="7"/>
      <c r="E7" s="7"/>
      <c r="F7" s="7"/>
      <c r="G7" s="7"/>
      <c r="H7" s="7"/>
      <c r="I7" s="7"/>
      <c r="J7" s="7"/>
      <c r="K7" s="7"/>
    </row>
    <row r="8" spans="1:11" x14ac:dyDescent="0.35">
      <c r="A8" s="7"/>
      <c r="B8" s="7"/>
      <c r="C8" s="7"/>
      <c r="D8" s="7"/>
      <c r="E8" s="7"/>
      <c r="F8" s="7"/>
      <c r="G8" s="7"/>
      <c r="H8" s="7"/>
      <c r="I8" s="7"/>
      <c r="J8" s="7"/>
      <c r="K8" s="7"/>
    </row>
    <row r="9" spans="1:11" x14ac:dyDescent="0.35">
      <c r="A9" s="7"/>
      <c r="B9" s="7"/>
      <c r="C9" s="7"/>
      <c r="D9" s="7"/>
      <c r="E9" s="7"/>
      <c r="F9" s="7"/>
      <c r="G9" s="7"/>
      <c r="H9" s="7"/>
      <c r="I9" s="7"/>
      <c r="J9" s="7"/>
      <c r="K9" s="7"/>
    </row>
    <row r="10" spans="1:11" x14ac:dyDescent="0.3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</row>
    <row r="11" spans="1:11" x14ac:dyDescent="0.3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</row>
    <row r="12" spans="1:11" x14ac:dyDescent="0.3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</row>
    <row r="13" spans="1:11" x14ac:dyDescent="0.3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</row>
    <row r="14" spans="1:11" x14ac:dyDescent="0.3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</row>
    <row r="15" spans="1:11" x14ac:dyDescent="0.35">
      <c r="A15" s="7"/>
      <c r="B15" s="7"/>
      <c r="C15" s="7"/>
      <c r="D15" s="610"/>
      <c r="E15" s="610"/>
      <c r="F15" s="610"/>
      <c r="G15" s="610"/>
      <c r="H15" s="7"/>
      <c r="I15" s="7"/>
      <c r="J15" s="7"/>
      <c r="K15" s="7"/>
    </row>
    <row r="16" spans="1:11" x14ac:dyDescent="0.3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</row>
  </sheetData>
  <mergeCells count="2">
    <mergeCell ref="D15:E15"/>
    <mergeCell ref="F15:G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Z217"/>
  <sheetViews>
    <sheetView showGridLines="0" tabSelected="1" zoomScale="60" zoomScaleNormal="60" workbookViewId="0">
      <selection activeCell="AG82" sqref="AG82"/>
    </sheetView>
  </sheetViews>
  <sheetFormatPr defaultRowHeight="14.5" x14ac:dyDescent="0.35"/>
  <cols>
    <col min="1" max="1" width="15.08984375" customWidth="1"/>
    <col min="2" max="2" width="38" customWidth="1"/>
    <col min="3" max="3" width="2.453125" style="277" customWidth="1"/>
    <col min="4" max="4" width="10.1796875" customWidth="1"/>
    <col min="6" max="6" width="3.08984375" style="277" customWidth="1"/>
    <col min="8" max="8" width="8.90625" style="277"/>
    <col min="9" max="9" width="2.08984375" style="277" customWidth="1"/>
    <col min="10" max="10" width="10.6328125" customWidth="1"/>
    <col min="11" max="11" width="10" customWidth="1"/>
    <col min="12" max="12" width="9.6328125" customWidth="1"/>
    <col min="13" max="13" width="3.90625" hidden="1" customWidth="1"/>
    <col min="14" max="14" width="23.6328125" hidden="1" customWidth="1"/>
    <col min="15" max="16" width="11.36328125" hidden="1" customWidth="1"/>
    <col min="17" max="17" width="10.6328125" hidden="1" customWidth="1"/>
    <col min="18" max="18" width="12.6328125" hidden="1" customWidth="1"/>
    <col min="19" max="19" width="10" hidden="1" customWidth="1"/>
    <col min="20" max="20" width="7.6328125" hidden="1" customWidth="1"/>
    <col min="21" max="21" width="6.90625" hidden="1" customWidth="1"/>
    <col min="22" max="22" width="7.90625" hidden="1" customWidth="1"/>
    <col min="23" max="23" width="7.54296875" hidden="1" customWidth="1"/>
    <col min="24" max="24" width="7.453125" hidden="1" customWidth="1"/>
    <col min="25" max="26" width="8.90625" hidden="1" customWidth="1"/>
    <col min="27" max="27" width="8.90625" customWidth="1"/>
  </cols>
  <sheetData>
    <row r="1" spans="1:12" ht="21.5" thickBot="1" x14ac:dyDescent="0.55000000000000004">
      <c r="A1" s="659" t="s">
        <v>306</v>
      </c>
      <c r="B1" s="660"/>
      <c r="C1" s="660"/>
      <c r="D1" s="660"/>
      <c r="E1" s="660"/>
      <c r="F1" s="660"/>
      <c r="G1" s="660"/>
      <c r="H1" s="660"/>
      <c r="I1" s="660"/>
      <c r="J1" s="660"/>
      <c r="K1" s="661"/>
      <c r="L1" s="569"/>
    </row>
    <row r="2" spans="1:12" s="277" customFormat="1" ht="21.5" thickBot="1" x14ac:dyDescent="0.55000000000000004">
      <c r="A2" s="519"/>
      <c r="B2" s="519"/>
      <c r="C2" s="519"/>
      <c r="D2" s="519"/>
      <c r="E2" s="519"/>
      <c r="F2" s="519"/>
      <c r="G2" s="519"/>
      <c r="H2" s="519"/>
      <c r="I2" s="519"/>
      <c r="J2" s="519"/>
      <c r="K2" s="519"/>
      <c r="L2" s="570"/>
    </row>
    <row r="3" spans="1:12" s="277" customFormat="1" ht="19" thickBot="1" x14ac:dyDescent="0.5">
      <c r="A3" s="662" t="s">
        <v>364</v>
      </c>
      <c r="B3" s="663"/>
      <c r="C3" s="663"/>
      <c r="D3" s="663"/>
      <c r="E3" s="663"/>
      <c r="F3" s="663"/>
      <c r="G3" s="663"/>
      <c r="H3" s="663"/>
      <c r="I3" s="663"/>
      <c r="J3" s="663"/>
      <c r="K3" s="664"/>
      <c r="L3" s="571"/>
    </row>
    <row r="4" spans="1:12" x14ac:dyDescent="0.35">
      <c r="A4" s="64" t="s">
        <v>278</v>
      </c>
      <c r="B4" s="282"/>
      <c r="C4" s="282"/>
      <c r="D4" s="104" t="s">
        <v>454</v>
      </c>
      <c r="E4" s="282"/>
      <c r="F4" s="282"/>
      <c r="G4" s="282"/>
      <c r="H4" s="282"/>
      <c r="I4" s="282"/>
      <c r="J4" s="282"/>
      <c r="K4" s="295"/>
      <c r="L4" s="283"/>
    </row>
    <row r="5" spans="1:12" x14ac:dyDescent="0.35">
      <c r="A5" s="252" t="s">
        <v>62</v>
      </c>
      <c r="B5" s="283"/>
      <c r="C5" s="283"/>
      <c r="D5" s="253" t="s">
        <v>438</v>
      </c>
      <c r="E5" s="253"/>
      <c r="F5" s="253"/>
      <c r="G5" s="253"/>
      <c r="H5" s="253"/>
      <c r="I5" s="253"/>
      <c r="J5" s="253"/>
      <c r="K5" s="572"/>
      <c r="L5" s="283"/>
    </row>
    <row r="6" spans="1:12" x14ac:dyDescent="0.35">
      <c r="A6" s="252" t="s">
        <v>432</v>
      </c>
      <c r="B6" s="283"/>
      <c r="C6" s="283"/>
      <c r="D6" s="253"/>
      <c r="E6" s="253"/>
      <c r="F6" s="253"/>
      <c r="G6" s="253"/>
      <c r="H6" s="253"/>
      <c r="I6" s="253"/>
      <c r="J6" s="253"/>
      <c r="K6" s="572"/>
      <c r="L6" s="283"/>
    </row>
    <row r="7" spans="1:12" x14ac:dyDescent="0.35">
      <c r="A7" s="252" t="s">
        <v>433</v>
      </c>
      <c r="B7" s="283"/>
      <c r="C7" s="283"/>
      <c r="D7" s="253"/>
      <c r="E7" s="253"/>
      <c r="F7" s="253"/>
      <c r="G7" s="253"/>
      <c r="H7" s="253"/>
      <c r="I7" s="253"/>
      <c r="J7" s="253"/>
      <c r="K7" s="572"/>
      <c r="L7" s="283"/>
    </row>
    <row r="8" spans="1:12" x14ac:dyDescent="0.35">
      <c r="A8" s="252" t="s">
        <v>279</v>
      </c>
      <c r="B8" s="283"/>
      <c r="C8" s="283"/>
      <c r="D8" s="254" t="s">
        <v>435</v>
      </c>
      <c r="E8" s="253"/>
      <c r="F8" s="253"/>
      <c r="G8" s="253"/>
      <c r="H8" s="253"/>
      <c r="I8" s="253"/>
      <c r="J8" s="253"/>
      <c r="K8" s="572"/>
      <c r="L8" s="283"/>
    </row>
    <row r="9" spans="1:12" x14ac:dyDescent="0.35">
      <c r="A9" s="252" t="s">
        <v>280</v>
      </c>
      <c r="B9" s="283"/>
      <c r="C9" s="283"/>
      <c r="D9" s="254"/>
      <c r="E9" s="253"/>
      <c r="F9" s="253"/>
      <c r="G9" s="253"/>
      <c r="H9" s="253"/>
      <c r="I9" s="253"/>
      <c r="J9" s="253"/>
      <c r="K9" s="572"/>
      <c r="L9" s="283"/>
    </row>
    <row r="10" spans="1:12" x14ac:dyDescent="0.35">
      <c r="A10" s="252" t="s">
        <v>26</v>
      </c>
      <c r="B10" s="283"/>
      <c r="C10" s="283"/>
      <c r="D10" s="253" t="s">
        <v>436</v>
      </c>
      <c r="E10" s="253"/>
      <c r="F10" s="253"/>
      <c r="G10" s="253"/>
      <c r="H10" s="253"/>
      <c r="I10" s="253"/>
      <c r="J10" s="253"/>
      <c r="K10" s="572"/>
      <c r="L10" s="283"/>
    </row>
    <row r="11" spans="1:12" x14ac:dyDescent="0.35">
      <c r="A11" s="252" t="s">
        <v>27</v>
      </c>
      <c r="B11" s="283"/>
      <c r="C11" s="283"/>
      <c r="D11" s="253"/>
      <c r="E11" s="253"/>
      <c r="F11" s="253"/>
      <c r="G11" s="253"/>
      <c r="H11" s="253"/>
      <c r="I11" s="253"/>
      <c r="J11" s="253"/>
      <c r="K11" s="572"/>
      <c r="L11" s="283"/>
    </row>
    <row r="12" spans="1:12" x14ac:dyDescent="0.35">
      <c r="A12" s="252" t="s">
        <v>28</v>
      </c>
      <c r="B12" s="283"/>
      <c r="C12" s="283"/>
      <c r="D12" s="253"/>
      <c r="E12" s="253"/>
      <c r="F12" s="253"/>
      <c r="G12" s="253"/>
      <c r="H12" s="253"/>
      <c r="I12" s="253"/>
      <c r="J12" s="253"/>
      <c r="K12" s="572"/>
      <c r="L12" s="283"/>
    </row>
    <row r="13" spans="1:12" x14ac:dyDescent="0.35">
      <c r="A13" s="252" t="s">
        <v>29</v>
      </c>
      <c r="B13" s="283"/>
      <c r="C13" s="283"/>
      <c r="D13" s="153" t="s">
        <v>30</v>
      </c>
      <c r="E13" s="153" t="s">
        <v>31</v>
      </c>
      <c r="F13" s="153"/>
      <c r="G13" s="153"/>
      <c r="H13" s="153" t="s">
        <v>32</v>
      </c>
      <c r="I13" s="153"/>
      <c r="J13" s="153"/>
      <c r="K13" s="518" t="s">
        <v>33</v>
      </c>
      <c r="L13" s="283"/>
    </row>
    <row r="14" spans="1:12" ht="15" thickBot="1" x14ac:dyDescent="0.4">
      <c r="A14" s="255" t="s">
        <v>34</v>
      </c>
      <c r="B14" s="281"/>
      <c r="C14" s="281"/>
      <c r="D14" s="256" t="s">
        <v>35</v>
      </c>
      <c r="E14" s="677" t="s">
        <v>36</v>
      </c>
      <c r="F14" s="678"/>
      <c r="G14" s="679"/>
      <c r="H14" s="657" t="s">
        <v>37</v>
      </c>
      <c r="I14" s="658"/>
      <c r="J14" s="256" t="s">
        <v>38</v>
      </c>
      <c r="K14" s="299"/>
      <c r="L14" s="283"/>
    </row>
    <row r="15" spans="1:12" ht="15" thickBot="1" x14ac:dyDescent="0.4">
      <c r="L15" s="283"/>
    </row>
    <row r="16" spans="1:12" ht="19" thickBot="1" x14ac:dyDescent="0.5">
      <c r="A16" s="654" t="s">
        <v>365</v>
      </c>
      <c r="B16" s="655"/>
      <c r="C16" s="655"/>
      <c r="D16" s="655"/>
      <c r="E16" s="655"/>
      <c r="F16" s="655"/>
      <c r="G16" s="655"/>
      <c r="H16" s="655"/>
      <c r="I16" s="655"/>
      <c r="J16" s="655"/>
      <c r="K16" s="656"/>
      <c r="L16" s="568"/>
    </row>
    <row r="17" spans="1:26" s="277" customFormat="1" ht="19" thickBot="1" x14ac:dyDescent="0.5">
      <c r="A17" s="526"/>
      <c r="B17" s="527"/>
      <c r="C17" s="527"/>
      <c r="D17" s="527"/>
      <c r="E17" s="527"/>
      <c r="F17" s="527"/>
      <c r="G17" s="527"/>
      <c r="H17" s="527"/>
      <c r="I17" s="527"/>
      <c r="J17" s="527"/>
      <c r="K17" s="527"/>
      <c r="L17" s="528"/>
    </row>
    <row r="18" spans="1:26" x14ac:dyDescent="0.35">
      <c r="A18" s="693" t="s">
        <v>422</v>
      </c>
      <c r="B18" s="529" t="s">
        <v>421</v>
      </c>
      <c r="C18" s="60"/>
      <c r="D18" s="680" t="s">
        <v>334</v>
      </c>
      <c r="E18" s="681"/>
      <c r="F18" s="536"/>
      <c r="G18" s="610"/>
      <c r="H18" s="610"/>
      <c r="I18" s="536"/>
      <c r="J18" s="680" t="s">
        <v>335</v>
      </c>
      <c r="K18" s="681"/>
      <c r="L18" s="283"/>
      <c r="N18" s="19" t="s">
        <v>341</v>
      </c>
      <c r="O18" s="19" t="s">
        <v>344</v>
      </c>
    </row>
    <row r="19" spans="1:26" x14ac:dyDescent="0.35">
      <c r="A19" s="694"/>
      <c r="B19" s="530" t="s">
        <v>420</v>
      </c>
      <c r="C19" s="60"/>
      <c r="D19" s="22" t="s">
        <v>419</v>
      </c>
      <c r="E19" s="561" t="s">
        <v>41</v>
      </c>
      <c r="F19" s="81"/>
      <c r="G19" s="60"/>
      <c r="H19" s="60"/>
      <c r="I19" s="81"/>
      <c r="J19" s="22" t="s">
        <v>419</v>
      </c>
      <c r="K19" s="561" t="s">
        <v>42</v>
      </c>
      <c r="L19" s="283"/>
      <c r="N19" s="19" t="s">
        <v>346</v>
      </c>
      <c r="O19" s="40" t="s">
        <v>121</v>
      </c>
      <c r="P19" s="40" t="s">
        <v>122</v>
      </c>
      <c r="Q19" s="40" t="s">
        <v>123</v>
      </c>
      <c r="R19" s="40" t="s">
        <v>124</v>
      </c>
      <c r="S19" s="39"/>
    </row>
    <row r="20" spans="1:26" x14ac:dyDescent="0.35">
      <c r="A20" s="694"/>
      <c r="B20" s="334" t="s">
        <v>43</v>
      </c>
      <c r="C20" s="283"/>
      <c r="D20" s="543"/>
      <c r="E20" s="544"/>
      <c r="F20" s="301"/>
      <c r="G20" s="562"/>
      <c r="H20" s="563"/>
      <c r="I20" s="301"/>
      <c r="J20" s="543"/>
      <c r="K20" s="544"/>
      <c r="L20" s="283"/>
      <c r="N20" s="19" t="s">
        <v>43</v>
      </c>
      <c r="O20" s="40" t="s">
        <v>103</v>
      </c>
      <c r="P20" s="40" t="s">
        <v>104</v>
      </c>
      <c r="Q20" s="40" t="s">
        <v>105</v>
      </c>
      <c r="R20" s="40" t="s">
        <v>106</v>
      </c>
      <c r="S20" s="40" t="s">
        <v>107</v>
      </c>
      <c r="T20" s="1"/>
    </row>
    <row r="21" spans="1:26" x14ac:dyDescent="0.35">
      <c r="A21" s="694"/>
      <c r="B21" s="334" t="s">
        <v>44</v>
      </c>
      <c r="C21" s="283"/>
      <c r="D21" s="543"/>
      <c r="E21" s="544"/>
      <c r="F21" s="301"/>
      <c r="G21" s="564"/>
      <c r="H21" s="565"/>
      <c r="I21" s="301"/>
      <c r="J21" s="543"/>
      <c r="K21" s="544"/>
      <c r="L21" s="283"/>
      <c r="N21" s="19" t="s">
        <v>44</v>
      </c>
      <c r="O21" s="40" t="s">
        <v>108</v>
      </c>
      <c r="P21" s="40" t="s">
        <v>109</v>
      </c>
      <c r="Q21" s="40" t="s">
        <v>110</v>
      </c>
      <c r="R21" s="39"/>
      <c r="S21" s="41"/>
    </row>
    <row r="22" spans="1:26" x14ac:dyDescent="0.35">
      <c r="A22" s="694"/>
      <c r="B22" s="334" t="s">
        <v>45</v>
      </c>
      <c r="C22" s="283"/>
      <c r="D22" s="543"/>
      <c r="E22" s="544"/>
      <c r="F22" s="301"/>
      <c r="G22" s="564"/>
      <c r="H22" s="565"/>
      <c r="I22" s="301"/>
      <c r="J22" s="543"/>
      <c r="K22" s="544"/>
      <c r="L22" s="283"/>
      <c r="N22" s="19" t="s">
        <v>45</v>
      </c>
      <c r="O22" s="52" t="s">
        <v>129</v>
      </c>
      <c r="P22" s="52" t="s">
        <v>125</v>
      </c>
      <c r="Q22" s="39"/>
      <c r="R22" s="41"/>
      <c r="S22" s="41"/>
    </row>
    <row r="23" spans="1:26" x14ac:dyDescent="0.35">
      <c r="A23" s="694"/>
      <c r="B23" s="334" t="s">
        <v>46</v>
      </c>
      <c r="C23" s="283"/>
      <c r="D23" s="543"/>
      <c r="E23" s="544"/>
      <c r="F23" s="301"/>
      <c r="G23" s="564"/>
      <c r="H23" s="565"/>
      <c r="I23" s="301"/>
      <c r="J23" s="543"/>
      <c r="K23" s="544"/>
      <c r="L23" s="283"/>
      <c r="N23" s="19" t="s">
        <v>46</v>
      </c>
      <c r="O23" s="40" t="s">
        <v>95</v>
      </c>
      <c r="P23" s="40" t="s">
        <v>111</v>
      </c>
      <c r="Q23" s="40" t="s">
        <v>112</v>
      </c>
      <c r="R23" s="39"/>
      <c r="S23" s="41"/>
    </row>
    <row r="24" spans="1:26" x14ac:dyDescent="0.35">
      <c r="A24" s="694"/>
      <c r="B24" s="334" t="s">
        <v>47</v>
      </c>
      <c r="C24" s="283"/>
      <c r="D24" s="543" t="s">
        <v>113</v>
      </c>
      <c r="E24" s="544" t="s">
        <v>124</v>
      </c>
      <c r="F24" s="301"/>
      <c r="G24" s="564"/>
      <c r="H24" s="565"/>
      <c r="I24" s="301"/>
      <c r="J24" s="543" t="s">
        <v>113</v>
      </c>
      <c r="K24" s="544" t="s">
        <v>124</v>
      </c>
      <c r="L24" s="283"/>
      <c r="N24" s="19" t="s">
        <v>47</v>
      </c>
      <c r="O24" s="40" t="s">
        <v>113</v>
      </c>
      <c r="P24" s="40" t="s">
        <v>114</v>
      </c>
      <c r="Q24" s="40" t="s">
        <v>115</v>
      </c>
      <c r="R24" s="41"/>
      <c r="S24" s="41"/>
    </row>
    <row r="25" spans="1:26" x14ac:dyDescent="0.35">
      <c r="A25" s="694"/>
      <c r="B25" s="334" t="s">
        <v>48</v>
      </c>
      <c r="C25" s="283"/>
      <c r="D25" s="543"/>
      <c r="E25" s="544"/>
      <c r="F25" s="301"/>
      <c r="G25" s="564"/>
      <c r="H25" s="565"/>
      <c r="I25" s="301"/>
      <c r="J25" s="543"/>
      <c r="K25" s="544"/>
      <c r="L25" s="283"/>
      <c r="N25" s="19" t="s">
        <v>48</v>
      </c>
      <c r="O25" s="40" t="s">
        <v>48</v>
      </c>
      <c r="P25" s="39"/>
      <c r="Q25" s="41"/>
      <c r="R25" s="41"/>
      <c r="S25" s="41"/>
    </row>
    <row r="26" spans="1:26" x14ac:dyDescent="0.35">
      <c r="A26" s="694"/>
      <c r="B26" s="334" t="s">
        <v>49</v>
      </c>
      <c r="C26" s="283"/>
      <c r="D26" s="543"/>
      <c r="E26" s="544"/>
      <c r="F26" s="301"/>
      <c r="G26" s="564"/>
      <c r="H26" s="565"/>
      <c r="I26" s="301"/>
      <c r="J26" s="543"/>
      <c r="K26" s="544"/>
      <c r="L26" s="283"/>
      <c r="N26" s="19" t="s">
        <v>49</v>
      </c>
      <c r="O26" s="40" t="s">
        <v>116</v>
      </c>
      <c r="P26" s="40" t="s">
        <v>117</v>
      </c>
      <c r="Q26" s="39"/>
      <c r="R26" s="41"/>
      <c r="S26" s="41"/>
    </row>
    <row r="27" spans="1:26" ht="15" thickBot="1" x14ac:dyDescent="0.4">
      <c r="A27" s="695"/>
      <c r="B27" s="363" t="s">
        <v>50</v>
      </c>
      <c r="C27" s="283"/>
      <c r="D27" s="545"/>
      <c r="E27" s="546"/>
      <c r="F27" s="301"/>
      <c r="G27" s="566"/>
      <c r="H27" s="567"/>
      <c r="I27" s="301"/>
      <c r="J27" s="545"/>
      <c r="K27" s="546"/>
      <c r="L27" s="283"/>
      <c r="N27" s="19" t="s">
        <v>50</v>
      </c>
      <c r="O27" s="40" t="s">
        <v>118</v>
      </c>
      <c r="P27" s="40" t="s">
        <v>119</v>
      </c>
      <c r="Q27" s="40" t="s">
        <v>120</v>
      </c>
      <c r="R27" s="39"/>
      <c r="S27" s="41"/>
    </row>
    <row r="28" spans="1:26" s="277" customFormat="1" ht="15" thickBot="1" x14ac:dyDescent="0.4">
      <c r="A28" s="549"/>
      <c r="B28" s="301"/>
      <c r="C28" s="301"/>
      <c r="D28" s="301"/>
      <c r="E28" s="301"/>
      <c r="F28" s="301"/>
      <c r="G28" s="301"/>
      <c r="H28" s="301"/>
      <c r="I28" s="301"/>
      <c r="J28" s="301"/>
      <c r="K28" s="301"/>
      <c r="L28" s="283"/>
      <c r="N28" s="19"/>
      <c r="O28" s="40"/>
      <c r="P28" s="40"/>
      <c r="Q28" s="40"/>
      <c r="R28" s="39"/>
      <c r="S28" s="41"/>
    </row>
    <row r="29" spans="1:26" s="277" customFormat="1" ht="15" thickBot="1" x14ac:dyDescent="0.4">
      <c r="A29" s="524"/>
      <c r="B29" s="283"/>
      <c r="C29" s="283"/>
      <c r="D29" s="680" t="s">
        <v>334</v>
      </c>
      <c r="E29" s="681"/>
      <c r="F29" s="536"/>
      <c r="G29" s="610"/>
      <c r="H29" s="610"/>
      <c r="I29" s="536"/>
      <c r="J29" s="680" t="s">
        <v>335</v>
      </c>
      <c r="K29" s="681"/>
      <c r="L29" s="283"/>
      <c r="N29" s="19"/>
      <c r="O29" s="40"/>
      <c r="P29" s="40"/>
      <c r="Q29" s="40"/>
      <c r="R29" s="39"/>
      <c r="S29" s="41"/>
    </row>
    <row r="30" spans="1:26" x14ac:dyDescent="0.35">
      <c r="A30" s="673" t="s">
        <v>358</v>
      </c>
      <c r="B30" s="550" t="s">
        <v>367</v>
      </c>
      <c r="C30" s="81"/>
      <c r="D30" s="560" t="s">
        <v>184</v>
      </c>
      <c r="E30" s="558" t="s">
        <v>41</v>
      </c>
      <c r="F30" s="81"/>
      <c r="G30" s="283"/>
      <c r="H30" s="283"/>
      <c r="I30" s="301"/>
      <c r="J30" s="560" t="s">
        <v>184</v>
      </c>
      <c r="K30" s="558" t="s">
        <v>41</v>
      </c>
      <c r="L30" s="301"/>
      <c r="N30" s="125" t="s">
        <v>363</v>
      </c>
      <c r="O30" s="20" t="s">
        <v>284</v>
      </c>
      <c r="P30" s="1" t="s">
        <v>282</v>
      </c>
      <c r="Q30" s="1" t="s">
        <v>283</v>
      </c>
      <c r="R30" s="1" t="s">
        <v>285</v>
      </c>
      <c r="S30" s="375" t="s">
        <v>245</v>
      </c>
      <c r="T30" s="1"/>
    </row>
    <row r="31" spans="1:26" ht="43.5" x14ac:dyDescent="0.35">
      <c r="A31" s="674"/>
      <c r="B31" s="559" t="s">
        <v>369</v>
      </c>
      <c r="C31" s="134"/>
      <c r="D31" s="543" t="s">
        <v>230</v>
      </c>
      <c r="E31" s="544" t="s">
        <v>285</v>
      </c>
      <c r="F31" s="301"/>
      <c r="G31" s="562"/>
      <c r="H31" s="563"/>
      <c r="I31" s="301"/>
      <c r="J31" s="543" t="s">
        <v>230</v>
      </c>
      <c r="K31" s="544" t="s">
        <v>285</v>
      </c>
      <c r="L31" s="301"/>
      <c r="N31" s="125"/>
      <c r="O31" s="293" t="s">
        <v>297</v>
      </c>
      <c r="P31" s="293" t="s">
        <v>230</v>
      </c>
      <c r="Q31" s="293" t="s">
        <v>215</v>
      </c>
      <c r="R31" s="278" t="s">
        <v>229</v>
      </c>
      <c r="S31" s="293" t="s">
        <v>216</v>
      </c>
      <c r="T31" s="375" t="s">
        <v>245</v>
      </c>
      <c r="V31" s="60"/>
      <c r="W31" s="7"/>
      <c r="X31" s="7"/>
      <c r="Y31" s="7"/>
      <c r="Z31" s="7"/>
    </row>
    <row r="32" spans="1:26" x14ac:dyDescent="0.35">
      <c r="A32" s="674"/>
      <c r="B32" s="559" t="s">
        <v>61</v>
      </c>
      <c r="C32" s="134"/>
      <c r="D32" s="543"/>
      <c r="E32" s="544"/>
      <c r="F32" s="301"/>
      <c r="G32" s="564"/>
      <c r="H32" s="565"/>
      <c r="I32" s="301"/>
      <c r="J32" s="543"/>
      <c r="K32" s="544"/>
      <c r="L32" s="301"/>
      <c r="N32" s="125"/>
      <c r="P32" s="302"/>
      <c r="Q32" s="283"/>
      <c r="R32" s="302"/>
      <c r="S32" s="302"/>
      <c r="T32" s="283"/>
      <c r="V32" s="60"/>
      <c r="W32" s="7"/>
      <c r="X32" s="7"/>
      <c r="Y32" s="7"/>
      <c r="Z32" s="7"/>
    </row>
    <row r="33" spans="1:26" x14ac:dyDescent="0.35">
      <c r="A33" s="674"/>
      <c r="B33" s="559" t="s">
        <v>61</v>
      </c>
      <c r="C33" s="134"/>
      <c r="D33" s="543" t="s">
        <v>245</v>
      </c>
      <c r="E33" s="544" t="s">
        <v>245</v>
      </c>
      <c r="F33" s="301"/>
      <c r="G33" s="564"/>
      <c r="H33" s="565"/>
      <c r="I33" s="301"/>
      <c r="J33" s="543" t="s">
        <v>245</v>
      </c>
      <c r="K33" s="544" t="s">
        <v>245</v>
      </c>
      <c r="L33" s="301"/>
      <c r="N33" s="125"/>
      <c r="P33" s="302"/>
      <c r="Q33" s="283"/>
      <c r="R33" s="302"/>
      <c r="S33" s="302"/>
      <c r="T33" s="283"/>
      <c r="V33" s="60"/>
      <c r="W33" s="7"/>
      <c r="X33" s="7"/>
      <c r="Y33" s="7"/>
      <c r="Z33" s="7"/>
    </row>
    <row r="34" spans="1:26" x14ac:dyDescent="0.35">
      <c r="A34" s="674"/>
      <c r="B34" s="559" t="s">
        <v>61</v>
      </c>
      <c r="C34" s="134"/>
      <c r="D34" s="543" t="s">
        <v>245</v>
      </c>
      <c r="E34" s="544" t="s">
        <v>245</v>
      </c>
      <c r="F34" s="301"/>
      <c r="G34" s="564"/>
      <c r="H34" s="565"/>
      <c r="I34" s="301"/>
      <c r="J34" s="543" t="s">
        <v>245</v>
      </c>
      <c r="K34" s="544" t="s">
        <v>245</v>
      </c>
      <c r="L34" s="301"/>
      <c r="N34" s="125"/>
      <c r="P34" s="302"/>
      <c r="Q34" s="283"/>
      <c r="R34" s="302"/>
      <c r="S34" s="302"/>
      <c r="T34" s="283"/>
      <c r="V34" s="60"/>
      <c r="W34" s="7"/>
      <c r="X34" s="7"/>
      <c r="Y34" s="7"/>
      <c r="Z34" s="7"/>
    </row>
    <row r="35" spans="1:26" ht="15" thickBot="1" x14ac:dyDescent="0.4">
      <c r="A35" s="675"/>
      <c r="B35" s="553" t="s">
        <v>61</v>
      </c>
      <c r="C35" s="134"/>
      <c r="D35" s="545" t="s">
        <v>245</v>
      </c>
      <c r="E35" s="546" t="s">
        <v>245</v>
      </c>
      <c r="F35" s="301"/>
      <c r="G35" s="566"/>
      <c r="H35" s="567"/>
      <c r="I35" s="301"/>
      <c r="J35" s="545" t="s">
        <v>245</v>
      </c>
      <c r="K35" s="546" t="s">
        <v>245</v>
      </c>
      <c r="L35" s="301"/>
      <c r="N35" s="125"/>
      <c r="P35" s="302"/>
      <c r="Q35" s="283"/>
      <c r="R35" s="302"/>
      <c r="S35" s="302"/>
      <c r="T35" s="283"/>
      <c r="V35" s="60"/>
      <c r="W35" s="7"/>
      <c r="X35" s="7"/>
      <c r="Y35" s="7"/>
      <c r="Z35" s="7"/>
    </row>
    <row r="36" spans="1:26" s="277" customFormat="1" ht="15" thickBot="1" x14ac:dyDescent="0.4">
      <c r="A36" s="549"/>
      <c r="B36" s="134"/>
      <c r="C36" s="134"/>
      <c r="D36" s="635"/>
      <c r="E36" s="635"/>
      <c r="F36" s="536"/>
      <c r="G36" s="635"/>
      <c r="H36" s="635"/>
      <c r="I36" s="536"/>
      <c r="J36" s="635"/>
      <c r="K36" s="635"/>
      <c r="L36" s="301"/>
      <c r="N36" s="125"/>
      <c r="P36" s="302"/>
      <c r="Q36" s="283"/>
      <c r="R36" s="302"/>
      <c r="S36" s="302"/>
      <c r="T36" s="283"/>
      <c r="V36" s="60"/>
      <c r="W36" s="283"/>
      <c r="X36" s="283"/>
      <c r="Y36" s="283"/>
      <c r="Z36" s="283"/>
    </row>
    <row r="37" spans="1:26" s="277" customFormat="1" ht="15" thickBot="1" x14ac:dyDescent="0.4">
      <c r="A37" s="549"/>
      <c r="B37" s="134"/>
      <c r="C37" s="134"/>
      <c r="D37" s="667" t="s">
        <v>334</v>
      </c>
      <c r="E37" s="668"/>
      <c r="F37" s="536"/>
      <c r="G37" s="665" t="s">
        <v>138</v>
      </c>
      <c r="H37" s="666"/>
      <c r="I37" s="536"/>
      <c r="J37" s="667" t="s">
        <v>335</v>
      </c>
      <c r="K37" s="668"/>
      <c r="L37" s="301"/>
      <c r="N37" s="125"/>
      <c r="P37" s="302"/>
      <c r="Q37" s="283"/>
      <c r="R37" s="302"/>
      <c r="S37" s="302"/>
      <c r="T37" s="283"/>
      <c r="V37" s="60"/>
      <c r="W37" s="283"/>
      <c r="X37" s="283"/>
      <c r="Y37" s="283"/>
      <c r="Z37" s="283"/>
    </row>
    <row r="38" spans="1:26" ht="15" thickBot="1" x14ac:dyDescent="0.4">
      <c r="A38" s="673" t="s">
        <v>431</v>
      </c>
      <c r="B38" s="552" t="s">
        <v>266</v>
      </c>
      <c r="C38" s="81"/>
      <c r="D38" s="669" t="s">
        <v>263</v>
      </c>
      <c r="E38" s="670"/>
      <c r="F38" s="301"/>
      <c r="G38" s="556"/>
      <c r="H38" s="557"/>
      <c r="I38" s="301"/>
      <c r="J38" s="669" t="s">
        <v>263</v>
      </c>
      <c r="K38" s="670"/>
      <c r="L38" s="283"/>
      <c r="N38" s="19" t="s">
        <v>266</v>
      </c>
      <c r="O38" s="300" t="s">
        <v>262</v>
      </c>
      <c r="P38" s="300" t="s">
        <v>263</v>
      </c>
      <c r="Q38" s="300" t="s">
        <v>264</v>
      </c>
      <c r="R38" s="300" t="s">
        <v>265</v>
      </c>
      <c r="S38" s="300" t="s">
        <v>52</v>
      </c>
      <c r="T38" s="278"/>
    </row>
    <row r="39" spans="1:26" ht="15" thickBot="1" x14ac:dyDescent="0.4">
      <c r="A39" s="675"/>
      <c r="B39" s="553" t="s">
        <v>366</v>
      </c>
      <c r="C39" s="81"/>
      <c r="D39" s="554"/>
      <c r="E39" s="555"/>
      <c r="F39" s="301"/>
      <c r="G39" s="671" t="s">
        <v>287</v>
      </c>
      <c r="H39" s="672"/>
      <c r="I39" s="301"/>
      <c r="J39" s="554"/>
      <c r="K39" s="555"/>
      <c r="L39" s="283"/>
      <c r="N39" s="19" t="s">
        <v>192</v>
      </c>
      <c r="O39" s="21" t="s">
        <v>287</v>
      </c>
      <c r="P39" s="21" t="s">
        <v>81</v>
      </c>
      <c r="Q39" s="21" t="s">
        <v>288</v>
      </c>
      <c r="R39" s="21" t="s">
        <v>289</v>
      </c>
      <c r="S39" s="21"/>
      <c r="T39" s="283"/>
      <c r="V39" s="191"/>
    </row>
    <row r="40" spans="1:26" s="277" customFormat="1" ht="15" thickBot="1" x14ac:dyDescent="0.4">
      <c r="A40" s="531"/>
      <c r="B40" s="60"/>
      <c r="C40" s="81"/>
      <c r="D40" s="283"/>
      <c r="E40" s="283"/>
      <c r="F40" s="301"/>
      <c r="G40" s="301"/>
      <c r="H40" s="301"/>
      <c r="I40" s="301"/>
      <c r="J40" s="301"/>
      <c r="K40" s="283"/>
      <c r="L40" s="283"/>
      <c r="N40" s="60"/>
      <c r="O40" s="532"/>
      <c r="P40" s="532"/>
      <c r="Q40" s="532"/>
      <c r="R40" s="532"/>
      <c r="S40" s="532"/>
      <c r="T40" s="283"/>
      <c r="U40" s="283"/>
      <c r="V40" s="191"/>
    </row>
    <row r="41" spans="1:26" ht="14.4" customHeight="1" x14ac:dyDescent="0.35">
      <c r="A41" s="532"/>
      <c r="B41" s="60"/>
      <c r="C41" s="81"/>
      <c r="D41" s="680" t="s">
        <v>334</v>
      </c>
      <c r="E41" s="681"/>
      <c r="F41" s="536"/>
      <c r="G41" s="636" t="s">
        <v>298</v>
      </c>
      <c r="H41" s="637"/>
      <c r="I41" s="536"/>
      <c r="J41" s="680" t="s">
        <v>335</v>
      </c>
      <c r="K41" s="681"/>
      <c r="L41" s="283"/>
      <c r="N41" s="81" t="s">
        <v>338</v>
      </c>
      <c r="O41" s="278" t="s">
        <v>223</v>
      </c>
      <c r="P41" s="278" t="s">
        <v>58</v>
      </c>
      <c r="Q41" s="278" t="s">
        <v>59</v>
      </c>
      <c r="R41" s="278" t="s">
        <v>57</v>
      </c>
      <c r="S41" s="278" t="s">
        <v>56</v>
      </c>
      <c r="T41" s="306" t="s">
        <v>187</v>
      </c>
    </row>
    <row r="42" spans="1:26" ht="15" thickBot="1" x14ac:dyDescent="0.4">
      <c r="A42" s="537"/>
      <c r="B42" s="534"/>
      <c r="C42" s="81"/>
      <c r="D42" s="541" t="s">
        <v>184</v>
      </c>
      <c r="E42" s="542" t="s">
        <v>60</v>
      </c>
      <c r="F42" s="81"/>
      <c r="G42" s="541" t="s">
        <v>184</v>
      </c>
      <c r="H42" s="542" t="s">
        <v>60</v>
      </c>
      <c r="I42" s="81"/>
      <c r="J42" s="541" t="s">
        <v>184</v>
      </c>
      <c r="K42" s="542" t="s">
        <v>60</v>
      </c>
      <c r="L42" s="301"/>
      <c r="N42" s="81" t="s">
        <v>339</v>
      </c>
      <c r="O42" s="1" t="s">
        <v>56</v>
      </c>
      <c r="P42" s="1" t="s">
        <v>178</v>
      </c>
      <c r="Q42" s="1" t="s">
        <v>179</v>
      </c>
      <c r="R42" s="1" t="s">
        <v>180</v>
      </c>
      <c r="S42" s="2" t="s">
        <v>248</v>
      </c>
      <c r="T42" s="2" t="s">
        <v>234</v>
      </c>
      <c r="U42" s="154"/>
      <c r="V42" s="533"/>
      <c r="W42" s="7"/>
      <c r="X42" s="7"/>
      <c r="Y42" s="245"/>
      <c r="Z42" s="130"/>
    </row>
    <row r="43" spans="1:26" ht="29" x14ac:dyDescent="0.35">
      <c r="A43" s="673" t="s">
        <v>359</v>
      </c>
      <c r="B43" s="538" t="s">
        <v>347</v>
      </c>
      <c r="C43" s="301"/>
      <c r="D43" s="543" t="s">
        <v>59</v>
      </c>
      <c r="E43" s="544" t="s">
        <v>98</v>
      </c>
      <c r="F43" s="301"/>
      <c r="G43" s="547"/>
      <c r="H43" s="217"/>
      <c r="I43" s="301"/>
      <c r="J43" s="543" t="s">
        <v>59</v>
      </c>
      <c r="K43" s="544" t="s">
        <v>98</v>
      </c>
      <c r="L43" s="301"/>
      <c r="N43" s="81" t="s">
        <v>60</v>
      </c>
      <c r="O43" s="21" t="s">
        <v>98</v>
      </c>
      <c r="P43" s="21" t="s">
        <v>99</v>
      </c>
      <c r="Q43" s="21" t="s">
        <v>100</v>
      </c>
      <c r="R43" s="21" t="s">
        <v>101</v>
      </c>
      <c r="S43" s="21" t="s">
        <v>102</v>
      </c>
      <c r="T43" s="131" t="s">
        <v>186</v>
      </c>
      <c r="U43" s="8"/>
    </row>
    <row r="44" spans="1:26" x14ac:dyDescent="0.35">
      <c r="A44" s="674"/>
      <c r="B44" s="539" t="s">
        <v>61</v>
      </c>
      <c r="C44" s="301"/>
      <c r="D44" s="543" t="s">
        <v>56</v>
      </c>
      <c r="E44" s="544" t="s">
        <v>102</v>
      </c>
      <c r="F44" s="301"/>
      <c r="G44" s="547"/>
      <c r="H44" s="217"/>
      <c r="I44" s="301"/>
      <c r="J44" s="543" t="s">
        <v>56</v>
      </c>
      <c r="K44" s="544" t="s">
        <v>102</v>
      </c>
      <c r="L44" s="301"/>
    </row>
    <row r="45" spans="1:26" ht="15" thickBot="1" x14ac:dyDescent="0.4">
      <c r="A45" s="675"/>
      <c r="B45" s="540" t="s">
        <v>61</v>
      </c>
      <c r="C45" s="301"/>
      <c r="D45" s="545"/>
      <c r="E45" s="546"/>
      <c r="F45" s="301"/>
      <c r="G45" s="548"/>
      <c r="H45" s="218"/>
      <c r="I45" s="301"/>
      <c r="J45" s="545"/>
      <c r="K45" s="546"/>
      <c r="L45" s="301"/>
    </row>
    <row r="46" spans="1:26" x14ac:dyDescent="0.35">
      <c r="A46" s="537"/>
      <c r="B46" s="534"/>
      <c r="C46" s="534"/>
      <c r="D46" s="534"/>
      <c r="E46" s="534"/>
      <c r="F46" s="534"/>
      <c r="G46" s="81"/>
      <c r="H46" s="81"/>
      <c r="I46" s="81"/>
      <c r="J46" s="301"/>
      <c r="K46" s="301"/>
      <c r="L46" s="301"/>
      <c r="O46" s="7"/>
      <c r="P46" s="7"/>
    </row>
    <row r="47" spans="1:26" s="277" customFormat="1" ht="19.75" customHeight="1" thickBot="1" x14ac:dyDescent="0.4"/>
    <row r="48" spans="1:26" ht="19" thickBot="1" x14ac:dyDescent="0.5">
      <c r="A48" s="662" t="s">
        <v>370</v>
      </c>
      <c r="B48" s="663"/>
      <c r="C48" s="663"/>
      <c r="D48" s="663"/>
      <c r="E48" s="664"/>
      <c r="F48" s="535"/>
      <c r="G48" s="7"/>
      <c r="H48" s="283"/>
      <c r="I48" s="283"/>
      <c r="J48" s="676"/>
      <c r="K48" s="676"/>
      <c r="L48" s="676"/>
    </row>
    <row r="49" spans="1:16" x14ac:dyDescent="0.35">
      <c r="A49" s="64" t="s">
        <v>145</v>
      </c>
      <c r="B49" s="6"/>
      <c r="C49" s="282"/>
      <c r="D49" s="6"/>
      <c r="E49" s="216" t="s">
        <v>277</v>
      </c>
      <c r="F49" s="60"/>
      <c r="G49" s="7"/>
      <c r="H49" s="283"/>
      <c r="I49" s="283"/>
      <c r="J49" s="7"/>
      <c r="K49" s="7"/>
      <c r="L49" s="7"/>
      <c r="M49" s="7"/>
      <c r="N49" s="7"/>
      <c r="O49" s="1" t="s">
        <v>126</v>
      </c>
      <c r="P49" s="1" t="s">
        <v>127</v>
      </c>
    </row>
    <row r="50" spans="1:16" x14ac:dyDescent="0.35">
      <c r="A50" s="69" t="s">
        <v>201</v>
      </c>
      <c r="B50" s="7"/>
      <c r="C50" s="283"/>
      <c r="D50" s="7"/>
      <c r="E50" s="217" t="s">
        <v>126</v>
      </c>
      <c r="F50" s="301"/>
      <c r="G50" s="301"/>
      <c r="H50" s="283"/>
      <c r="I50" s="283"/>
      <c r="J50" s="676"/>
      <c r="K50" s="676"/>
      <c r="L50" s="676"/>
      <c r="M50" s="7"/>
    </row>
    <row r="51" spans="1:16" x14ac:dyDescent="0.35">
      <c r="A51" s="69" t="s">
        <v>142</v>
      </c>
      <c r="B51" s="7"/>
      <c r="C51" s="283"/>
      <c r="D51" s="7"/>
      <c r="E51" s="217"/>
      <c r="F51" s="301"/>
      <c r="G51" s="301"/>
      <c r="H51" s="283"/>
      <c r="I51" s="283"/>
      <c r="J51" s="676"/>
      <c r="K51" s="676"/>
      <c r="L51" s="676"/>
      <c r="M51" s="7"/>
    </row>
    <row r="52" spans="1:16" x14ac:dyDescent="0.35">
      <c r="A52" s="69" t="s">
        <v>368</v>
      </c>
      <c r="B52" s="7"/>
      <c r="C52" s="283"/>
      <c r="D52" s="7"/>
      <c r="E52" s="217" t="s">
        <v>126</v>
      </c>
      <c r="F52" s="301"/>
      <c r="G52" s="301"/>
      <c r="H52" s="283"/>
      <c r="I52" s="283"/>
      <c r="J52" s="676"/>
      <c r="K52" s="676"/>
      <c r="L52" s="676"/>
      <c r="M52" s="7"/>
    </row>
    <row r="53" spans="1:16" x14ac:dyDescent="0.35">
      <c r="A53" s="69" t="s">
        <v>348</v>
      </c>
      <c r="B53" s="7"/>
      <c r="C53" s="283"/>
      <c r="D53" s="7"/>
      <c r="E53" s="217"/>
      <c r="F53" s="301"/>
      <c r="G53" s="301"/>
      <c r="H53" s="283"/>
      <c r="I53" s="283"/>
      <c r="J53" s="676"/>
      <c r="K53" s="676"/>
      <c r="L53" s="676"/>
      <c r="M53" s="7"/>
    </row>
    <row r="54" spans="1:16" x14ac:dyDescent="0.35">
      <c r="A54" s="69" t="s">
        <v>132</v>
      </c>
      <c r="B54" s="7"/>
      <c r="C54" s="283"/>
      <c r="D54" s="7"/>
      <c r="E54" s="217"/>
      <c r="F54" s="301"/>
      <c r="G54" s="301"/>
      <c r="H54" s="283"/>
      <c r="I54" s="283"/>
      <c r="J54" s="676"/>
      <c r="K54" s="676"/>
      <c r="L54" s="676"/>
      <c r="M54" s="7"/>
    </row>
    <row r="55" spans="1:16" x14ac:dyDescent="0.35">
      <c r="A55" s="69" t="s">
        <v>148</v>
      </c>
      <c r="B55" s="7"/>
      <c r="C55" s="283"/>
      <c r="D55" s="7"/>
      <c r="E55" s="217" t="s">
        <v>126</v>
      </c>
      <c r="F55" s="301"/>
      <c r="G55" s="301"/>
      <c r="H55" s="283"/>
      <c r="I55" s="283"/>
      <c r="J55" s="676"/>
      <c r="K55" s="676"/>
      <c r="L55" s="676"/>
      <c r="M55" s="7"/>
    </row>
    <row r="56" spans="1:16" x14ac:dyDescent="0.35">
      <c r="A56" s="69" t="s">
        <v>349</v>
      </c>
      <c r="B56" s="7"/>
      <c r="C56" s="283"/>
      <c r="D56" s="7"/>
      <c r="E56" s="217"/>
      <c r="F56" s="301"/>
      <c r="G56" s="301"/>
      <c r="H56" s="283"/>
      <c r="I56" s="283"/>
      <c r="J56" s="676"/>
      <c r="K56" s="676"/>
      <c r="L56" s="676"/>
      <c r="M56" s="7"/>
    </row>
    <row r="57" spans="1:16" x14ac:dyDescent="0.35">
      <c r="A57" s="69" t="s">
        <v>150</v>
      </c>
      <c r="B57" s="7"/>
      <c r="C57" s="283"/>
      <c r="D57" s="7"/>
      <c r="E57" s="217"/>
      <c r="F57" s="301"/>
      <c r="G57" s="301"/>
      <c r="H57" s="283"/>
      <c r="I57" s="283"/>
      <c r="J57" s="676"/>
      <c r="K57" s="676"/>
      <c r="L57" s="676"/>
      <c r="M57" s="7"/>
    </row>
    <row r="58" spans="1:16" x14ac:dyDescent="0.35">
      <c r="A58" s="69" t="s">
        <v>356</v>
      </c>
      <c r="B58" s="7"/>
      <c r="C58" s="283"/>
      <c r="D58" s="7"/>
      <c r="E58" s="217"/>
      <c r="F58" s="301"/>
      <c r="G58" s="301"/>
      <c r="H58" s="283"/>
      <c r="I58" s="283"/>
      <c r="J58" s="676"/>
      <c r="K58" s="676"/>
      <c r="L58" s="676"/>
      <c r="M58" s="7"/>
    </row>
    <row r="59" spans="1:16" x14ac:dyDescent="0.35">
      <c r="A59" s="69" t="s">
        <v>350</v>
      </c>
      <c r="B59" s="7"/>
      <c r="C59" s="283"/>
      <c r="D59" s="7"/>
      <c r="E59" s="217"/>
      <c r="F59" s="301"/>
      <c r="G59" s="301"/>
      <c r="H59" s="283"/>
      <c r="I59" s="283"/>
      <c r="J59" s="676"/>
      <c r="K59" s="676"/>
      <c r="L59" s="676"/>
      <c r="M59" s="7"/>
    </row>
    <row r="60" spans="1:16" ht="15" thickBot="1" x14ac:dyDescent="0.4">
      <c r="A60" s="110" t="s">
        <v>351</v>
      </c>
      <c r="B60" s="5"/>
      <c r="C60" s="281"/>
      <c r="D60" s="5"/>
      <c r="E60" s="218"/>
      <c r="F60" s="301"/>
      <c r="G60" s="301"/>
      <c r="H60" s="283"/>
      <c r="I60" s="283"/>
      <c r="J60" s="676"/>
      <c r="K60" s="676"/>
      <c r="L60" s="676"/>
      <c r="M60" s="7"/>
    </row>
    <row r="61" spans="1:16" ht="13.75" customHeight="1" thickBot="1" x14ac:dyDescent="0.4"/>
    <row r="62" spans="1:16" ht="163.25" hidden="1" customHeight="1" thickBot="1" x14ac:dyDescent="0.4"/>
    <row r="63" spans="1:16" ht="19" thickBot="1" x14ac:dyDescent="0.5">
      <c r="A63" s="654" t="s">
        <v>439</v>
      </c>
      <c r="B63" s="655"/>
      <c r="C63" s="655"/>
      <c r="D63" s="655"/>
      <c r="E63" s="655"/>
      <c r="F63" s="655"/>
      <c r="G63" s="655"/>
      <c r="H63" s="655"/>
      <c r="I63" s="655"/>
      <c r="J63" s="655"/>
      <c r="K63" s="656"/>
      <c r="L63" s="573"/>
    </row>
    <row r="64" spans="1:16" s="277" customFormat="1" ht="19" thickBot="1" x14ac:dyDescent="0.5">
      <c r="A64" s="522"/>
      <c r="B64" s="523"/>
      <c r="C64" s="527"/>
      <c r="D64" s="527"/>
      <c r="E64" s="527"/>
      <c r="F64" s="527"/>
      <c r="G64" s="527"/>
      <c r="H64" s="527"/>
      <c r="I64" s="527"/>
      <c r="J64" s="527"/>
      <c r="K64" s="527"/>
      <c r="L64" s="574"/>
    </row>
    <row r="65" spans="1:22" ht="15" thickBot="1" x14ac:dyDescent="0.4">
      <c r="A65" s="665" t="s">
        <v>337</v>
      </c>
      <c r="B65" s="666"/>
      <c r="C65" s="536"/>
      <c r="D65" s="648" t="s">
        <v>334</v>
      </c>
      <c r="E65" s="649"/>
      <c r="F65" s="301"/>
      <c r="G65" s="650" t="s">
        <v>138</v>
      </c>
      <c r="H65" s="651"/>
      <c r="I65" s="81"/>
      <c r="J65" s="648" t="s">
        <v>335</v>
      </c>
      <c r="K65" s="649"/>
      <c r="L65" s="301"/>
    </row>
    <row r="66" spans="1:22" ht="15" thickBot="1" x14ac:dyDescent="0.4">
      <c r="A66" s="684" t="s">
        <v>340</v>
      </c>
      <c r="B66" s="550" t="s">
        <v>371</v>
      </c>
      <c r="C66" s="81"/>
      <c r="D66" s="623" t="s">
        <v>78</v>
      </c>
      <c r="E66" s="624"/>
      <c r="F66" s="301"/>
      <c r="G66" s="698"/>
      <c r="H66" s="698"/>
      <c r="I66" s="301"/>
      <c r="J66" s="623" t="s">
        <v>78</v>
      </c>
      <c r="K66" s="624"/>
      <c r="L66" s="301"/>
      <c r="N66" s="19" t="s">
        <v>291</v>
      </c>
      <c r="O66" s="55" t="s">
        <v>52</v>
      </c>
      <c r="P66" s="55" t="s">
        <v>77</v>
      </c>
      <c r="Q66" s="55" t="s">
        <v>78</v>
      </c>
      <c r="R66" s="55" t="s">
        <v>79</v>
      </c>
      <c r="S66" s="55" t="s">
        <v>80</v>
      </c>
      <c r="T66" s="1"/>
    </row>
    <row r="67" spans="1:22" ht="43.5" x14ac:dyDescent="0.35">
      <c r="A67" s="685"/>
      <c r="B67" s="579" t="s">
        <v>442</v>
      </c>
      <c r="C67" s="81"/>
      <c r="D67" s="621" t="s">
        <v>177</v>
      </c>
      <c r="E67" s="622"/>
      <c r="F67" s="301"/>
      <c r="G67" s="611" t="s">
        <v>175</v>
      </c>
      <c r="H67" s="612"/>
      <c r="I67" s="301"/>
      <c r="J67" s="621" t="s">
        <v>177</v>
      </c>
      <c r="K67" s="622"/>
      <c r="L67" s="301"/>
      <c r="N67" s="81" t="s">
        <v>423</v>
      </c>
      <c r="O67" s="111" t="s">
        <v>173</v>
      </c>
      <c r="P67" s="111" t="s">
        <v>174</v>
      </c>
      <c r="Q67" s="111" t="s">
        <v>175</v>
      </c>
      <c r="R67" s="111" t="s">
        <v>176</v>
      </c>
      <c r="S67" s="57" t="s">
        <v>177</v>
      </c>
      <c r="T67" s="156" t="s">
        <v>276</v>
      </c>
      <c r="U67" s="1"/>
    </row>
    <row r="68" spans="1:22" x14ac:dyDescent="0.35">
      <c r="A68" s="685"/>
      <c r="B68" s="579" t="s">
        <v>424</v>
      </c>
      <c r="C68" s="81"/>
      <c r="D68" s="621" t="s">
        <v>437</v>
      </c>
      <c r="E68" s="622"/>
      <c r="F68" s="301"/>
      <c r="G68" s="613" t="s">
        <v>437</v>
      </c>
      <c r="H68" s="614"/>
      <c r="I68" s="301"/>
      <c r="J68" s="621" t="s">
        <v>437</v>
      </c>
      <c r="K68" s="622"/>
      <c r="L68" s="301"/>
      <c r="N68" s="19" t="s">
        <v>425</v>
      </c>
      <c r="O68" s="40" t="s">
        <v>437</v>
      </c>
      <c r="P68" s="40" t="s">
        <v>217</v>
      </c>
      <c r="Q68" s="40" t="s">
        <v>218</v>
      </c>
      <c r="R68" s="1"/>
    </row>
    <row r="69" spans="1:22" x14ac:dyDescent="0.35">
      <c r="A69" s="685"/>
      <c r="B69" s="580" t="s">
        <v>443</v>
      </c>
      <c r="C69" s="81"/>
      <c r="D69" s="621" t="s">
        <v>52</v>
      </c>
      <c r="E69" s="622"/>
      <c r="F69" s="301"/>
      <c r="G69" s="613" t="s">
        <v>52</v>
      </c>
      <c r="H69" s="614"/>
      <c r="I69" s="301"/>
      <c r="J69" s="621" t="s">
        <v>52</v>
      </c>
      <c r="K69" s="622"/>
      <c r="L69" s="301"/>
      <c r="N69" s="19" t="s">
        <v>355</v>
      </c>
      <c r="O69" s="40" t="s">
        <v>52</v>
      </c>
      <c r="P69" s="63" t="s">
        <v>300</v>
      </c>
      <c r="Q69" s="63" t="s">
        <v>301</v>
      </c>
      <c r="R69" s="63" t="s">
        <v>302</v>
      </c>
      <c r="S69" s="63" t="s">
        <v>313</v>
      </c>
      <c r="T69" s="1"/>
    </row>
    <row r="70" spans="1:22" ht="15" thickBot="1" x14ac:dyDescent="0.4">
      <c r="A70" s="686"/>
      <c r="B70" s="551" t="s">
        <v>444</v>
      </c>
      <c r="C70" s="81"/>
      <c r="D70" s="696" t="s">
        <v>225</v>
      </c>
      <c r="E70" s="697"/>
      <c r="F70" s="301"/>
      <c r="G70" s="646" t="s">
        <v>225</v>
      </c>
      <c r="H70" s="647"/>
      <c r="I70" s="134"/>
      <c r="J70" s="696" t="s">
        <v>52</v>
      </c>
      <c r="K70" s="697"/>
      <c r="L70" s="301"/>
      <c r="N70" s="19" t="s">
        <v>5</v>
      </c>
      <c r="O70" s="185" t="s">
        <v>52</v>
      </c>
      <c r="P70" s="185" t="s">
        <v>225</v>
      </c>
      <c r="Q70" s="185" t="s">
        <v>226</v>
      </c>
      <c r="R70" s="186" t="s">
        <v>227</v>
      </c>
      <c r="S70" s="186"/>
      <c r="T70" s="155"/>
    </row>
    <row r="71" spans="1:22" s="277" customFormat="1" ht="15" thickBot="1" x14ac:dyDescent="0.4">
      <c r="A71" s="578"/>
      <c r="B71" s="81"/>
      <c r="C71" s="81"/>
      <c r="D71" s="134"/>
      <c r="E71" s="301"/>
      <c r="F71" s="301"/>
      <c r="G71" s="134"/>
      <c r="H71" s="134"/>
      <c r="I71" s="134"/>
      <c r="J71" s="81"/>
      <c r="K71" s="134"/>
      <c r="L71" s="301"/>
      <c r="N71" s="19"/>
      <c r="O71" s="575"/>
      <c r="P71" s="575"/>
      <c r="Q71" s="575"/>
      <c r="R71" s="576"/>
      <c r="S71" s="576"/>
      <c r="T71" s="155"/>
    </row>
    <row r="72" spans="1:22" s="277" customFormat="1" ht="15" thickBot="1" x14ac:dyDescent="0.4">
      <c r="A72" s="578"/>
      <c r="B72" s="81"/>
      <c r="C72" s="81"/>
      <c r="D72" s="648" t="s">
        <v>334</v>
      </c>
      <c r="E72" s="649"/>
      <c r="F72" s="301"/>
      <c r="G72" s="650" t="s">
        <v>138</v>
      </c>
      <c r="H72" s="651"/>
      <c r="I72" s="81"/>
      <c r="J72" s="648" t="s">
        <v>335</v>
      </c>
      <c r="K72" s="649"/>
      <c r="L72" s="301"/>
      <c r="N72" s="19"/>
      <c r="O72" s="575"/>
      <c r="P72" s="575"/>
      <c r="Q72" s="575"/>
      <c r="R72" s="576"/>
      <c r="S72" s="576"/>
      <c r="T72" s="155"/>
    </row>
    <row r="73" spans="1:22" x14ac:dyDescent="0.35">
      <c r="A73" s="687" t="s">
        <v>345</v>
      </c>
      <c r="B73" s="550" t="s">
        <v>373</v>
      </c>
      <c r="C73" s="81"/>
      <c r="D73" s="623" t="s">
        <v>254</v>
      </c>
      <c r="E73" s="624"/>
      <c r="F73" s="301"/>
      <c r="G73" s="564"/>
      <c r="H73" s="565"/>
      <c r="I73" s="301"/>
      <c r="J73" s="623" t="s">
        <v>254</v>
      </c>
      <c r="K73" s="624"/>
      <c r="L73" s="301"/>
      <c r="N73" s="19" t="s">
        <v>354</v>
      </c>
      <c r="O73" s="187" t="s">
        <v>52</v>
      </c>
      <c r="P73" s="8" t="s">
        <v>253</v>
      </c>
      <c r="Q73" s="187" t="s">
        <v>254</v>
      </c>
      <c r="R73" s="8" t="s">
        <v>255</v>
      </c>
      <c r="S73" s="8"/>
    </row>
    <row r="74" spans="1:22" x14ac:dyDescent="0.35">
      <c r="A74" s="688"/>
      <c r="B74" s="582" t="s">
        <v>445</v>
      </c>
      <c r="C74" s="81"/>
      <c r="D74" s="621" t="s">
        <v>261</v>
      </c>
      <c r="E74" s="622"/>
      <c r="F74" s="301"/>
      <c r="G74" s="564"/>
      <c r="H74" s="565"/>
      <c r="I74" s="301"/>
      <c r="J74" s="621" t="s">
        <v>261</v>
      </c>
      <c r="K74" s="622"/>
      <c r="L74" s="301"/>
      <c r="N74" s="19" t="s">
        <v>427</v>
      </c>
      <c r="O74" t="s">
        <v>218</v>
      </c>
      <c r="P74" s="190" t="s">
        <v>261</v>
      </c>
      <c r="Q74" s="55" t="s">
        <v>331</v>
      </c>
      <c r="R74" s="55" t="s">
        <v>313</v>
      </c>
      <c r="S74" s="55"/>
    </row>
    <row r="75" spans="1:22" ht="15" thickBot="1" x14ac:dyDescent="0.4">
      <c r="A75" s="688"/>
      <c r="B75" s="579" t="s">
        <v>374</v>
      </c>
      <c r="C75" s="81"/>
      <c r="D75" s="619" t="s">
        <v>230</v>
      </c>
      <c r="E75" s="620"/>
      <c r="F75" s="301"/>
      <c r="G75" s="564"/>
      <c r="H75" s="565"/>
      <c r="I75" s="301"/>
      <c r="J75" s="619" t="s">
        <v>66</v>
      </c>
      <c r="K75" s="620"/>
      <c r="L75" s="301"/>
      <c r="N75" s="19" t="s">
        <v>353</v>
      </c>
      <c r="O75" s="1" t="s">
        <v>75</v>
      </c>
      <c r="P75" s="1" t="s">
        <v>66</v>
      </c>
      <c r="Q75" s="1" t="s">
        <v>74</v>
      </c>
      <c r="R75" s="1" t="s">
        <v>76</v>
      </c>
      <c r="S75" s="1" t="s">
        <v>233</v>
      </c>
      <c r="T75" s="188" t="s">
        <v>230</v>
      </c>
      <c r="U75" s="42"/>
    </row>
    <row r="76" spans="1:22" ht="29.5" thickBot="1" x14ac:dyDescent="0.4">
      <c r="A76" s="689"/>
      <c r="B76" s="551" t="s">
        <v>428</v>
      </c>
      <c r="C76" s="81"/>
      <c r="D76" s="652"/>
      <c r="E76" s="653"/>
      <c r="F76" s="301"/>
      <c r="G76" s="617" t="s">
        <v>275</v>
      </c>
      <c r="H76" s="618"/>
      <c r="I76" s="301"/>
      <c r="J76" s="652"/>
      <c r="K76" s="653"/>
      <c r="L76" s="301"/>
      <c r="N76" s="19" t="s">
        <v>429</v>
      </c>
      <c r="O76" s="42" t="s">
        <v>52</v>
      </c>
      <c r="P76" s="197" t="s">
        <v>274</v>
      </c>
      <c r="Q76" s="197" t="s">
        <v>275</v>
      </c>
      <c r="R76" s="39"/>
      <c r="S76" s="41"/>
    </row>
    <row r="77" spans="1:22" s="277" customFormat="1" ht="15" thickBot="1" x14ac:dyDescent="0.4">
      <c r="A77" s="549"/>
      <c r="B77" s="81"/>
      <c r="C77" s="81"/>
      <c r="D77" s="301"/>
      <c r="E77" s="301"/>
      <c r="F77" s="301"/>
      <c r="G77" s="301"/>
      <c r="H77" s="301"/>
      <c r="I77" s="301"/>
      <c r="J77" s="301"/>
      <c r="K77" s="301"/>
      <c r="L77" s="301"/>
      <c r="N77" s="19"/>
      <c r="O77" s="300"/>
      <c r="P77" s="197"/>
      <c r="Q77" s="197"/>
      <c r="R77" s="577"/>
      <c r="S77" s="41"/>
    </row>
    <row r="78" spans="1:22" s="277" customFormat="1" ht="15" thickBot="1" x14ac:dyDescent="0.4">
      <c r="A78" s="549"/>
      <c r="B78" s="81"/>
      <c r="C78" s="81"/>
      <c r="D78" s="648" t="s">
        <v>334</v>
      </c>
      <c r="E78" s="649"/>
      <c r="F78" s="301"/>
      <c r="G78" s="636" t="s">
        <v>138</v>
      </c>
      <c r="H78" s="637"/>
      <c r="I78" s="81"/>
      <c r="J78" s="648" t="s">
        <v>335</v>
      </c>
      <c r="K78" s="649"/>
      <c r="L78" s="301"/>
      <c r="N78" s="19"/>
      <c r="O78" s="300"/>
      <c r="P78" s="197"/>
      <c r="Q78" s="197"/>
      <c r="R78" s="577"/>
      <c r="S78" s="41"/>
    </row>
    <row r="79" spans="1:22" ht="15" thickBot="1" x14ac:dyDescent="0.4">
      <c r="A79" s="684" t="s">
        <v>6</v>
      </c>
      <c r="B79" s="550" t="s">
        <v>375</v>
      </c>
      <c r="C79" s="81"/>
      <c r="D79" s="623" t="s">
        <v>52</v>
      </c>
      <c r="E79" s="624"/>
      <c r="F79" s="301"/>
      <c r="G79" s="625"/>
      <c r="H79" s="626"/>
      <c r="I79" s="301"/>
      <c r="J79" s="623" t="s">
        <v>52</v>
      </c>
      <c r="K79" s="624"/>
      <c r="L79" s="301"/>
      <c r="N79" s="19" t="s">
        <v>132</v>
      </c>
      <c r="O79" s="40" t="s">
        <v>52</v>
      </c>
      <c r="P79" s="40" t="s">
        <v>63</v>
      </c>
      <c r="Q79" s="40" t="s">
        <v>64</v>
      </c>
      <c r="R79" s="251"/>
      <c r="S79" s="47"/>
      <c r="V79" s="7"/>
    </row>
    <row r="80" spans="1:22" ht="15" thickBot="1" x14ac:dyDescent="0.4">
      <c r="A80" s="685"/>
      <c r="B80" s="579" t="s">
        <v>376</v>
      </c>
      <c r="C80" s="81"/>
      <c r="D80" s="621" t="s">
        <v>66</v>
      </c>
      <c r="E80" s="622"/>
      <c r="F80" s="301"/>
      <c r="G80" s="617" t="s">
        <v>65</v>
      </c>
      <c r="H80" s="618"/>
      <c r="I80" s="301"/>
      <c r="J80" s="621" t="s">
        <v>65</v>
      </c>
      <c r="K80" s="622"/>
      <c r="L80" s="301"/>
      <c r="N80" s="19" t="s">
        <v>286</v>
      </c>
      <c r="O80" s="40" t="s">
        <v>65</v>
      </c>
      <c r="P80" s="40" t="s">
        <v>256</v>
      </c>
      <c r="Q80" s="40" t="s">
        <v>66</v>
      </c>
      <c r="R80" s="40" t="s">
        <v>67</v>
      </c>
      <c r="S80" s="39"/>
    </row>
    <row r="81" spans="1:24" ht="15" thickBot="1" x14ac:dyDescent="0.4">
      <c r="A81" s="685"/>
      <c r="B81" s="579" t="s">
        <v>377</v>
      </c>
      <c r="C81" s="81"/>
      <c r="D81" s="619" t="s">
        <v>218</v>
      </c>
      <c r="E81" s="620"/>
      <c r="F81" s="301"/>
      <c r="G81" s="627"/>
      <c r="H81" s="628"/>
      <c r="I81" s="301"/>
      <c r="J81" s="619" t="s">
        <v>218</v>
      </c>
      <c r="K81" s="620"/>
      <c r="L81" s="301"/>
      <c r="N81" s="19" t="s">
        <v>208</v>
      </c>
      <c r="O81" s="1" t="s">
        <v>257</v>
      </c>
      <c r="P81" s="1" t="s">
        <v>258</v>
      </c>
      <c r="Q81" s="1" t="s">
        <v>259</v>
      </c>
      <c r="R81" s="1" t="s">
        <v>218</v>
      </c>
      <c r="S81" s="41"/>
    </row>
    <row r="82" spans="1:24" x14ac:dyDescent="0.35">
      <c r="A82" s="685"/>
      <c r="B82" s="579" t="s">
        <v>400</v>
      </c>
      <c r="C82" s="81"/>
      <c r="D82" s="564"/>
      <c r="E82" s="565"/>
      <c r="F82" s="301"/>
      <c r="G82" s="611" t="s">
        <v>52</v>
      </c>
      <c r="H82" s="612"/>
      <c r="I82" s="301"/>
      <c r="J82" s="564"/>
      <c r="K82" s="565"/>
      <c r="L82" s="301"/>
      <c r="N82" s="19" t="s">
        <v>139</v>
      </c>
      <c r="O82" s="54" t="s">
        <v>52</v>
      </c>
      <c r="P82" s="54" t="s">
        <v>303</v>
      </c>
      <c r="Q82" s="54" t="s">
        <v>70</v>
      </c>
      <c r="R82" s="41"/>
      <c r="S82" s="41"/>
    </row>
    <row r="83" spans="1:24" x14ac:dyDescent="0.35">
      <c r="A83" s="685"/>
      <c r="B83" s="579" t="s">
        <v>379</v>
      </c>
      <c r="C83" s="81"/>
      <c r="D83" s="564"/>
      <c r="E83" s="565"/>
      <c r="F83" s="301"/>
      <c r="G83" s="613" t="s">
        <v>52</v>
      </c>
      <c r="H83" s="614"/>
      <c r="I83" s="301"/>
      <c r="J83" s="564"/>
      <c r="K83" s="565"/>
      <c r="L83" s="301"/>
      <c r="N83" s="19" t="s">
        <v>189</v>
      </c>
      <c r="O83" s="40" t="s">
        <v>52</v>
      </c>
      <c r="P83" s="1" t="s">
        <v>68</v>
      </c>
      <c r="Q83" s="1" t="s">
        <v>268</v>
      </c>
      <c r="R83" s="1" t="s">
        <v>269</v>
      </c>
      <c r="S83" s="1" t="s">
        <v>270</v>
      </c>
      <c r="T83" s="1"/>
    </row>
    <row r="84" spans="1:24" x14ac:dyDescent="0.35">
      <c r="A84" s="685"/>
      <c r="B84" s="579" t="s">
        <v>380</v>
      </c>
      <c r="C84" s="81"/>
      <c r="D84" s="564"/>
      <c r="E84" s="565"/>
      <c r="F84" s="301"/>
      <c r="G84" s="613" t="s">
        <v>272</v>
      </c>
      <c r="H84" s="614"/>
      <c r="I84" s="301"/>
      <c r="J84" s="564"/>
      <c r="K84" s="565"/>
      <c r="L84" s="301"/>
      <c r="N84" s="19" t="s">
        <v>190</v>
      </c>
      <c r="O84" s="40" t="s">
        <v>52</v>
      </c>
      <c r="P84" t="s">
        <v>271</v>
      </c>
      <c r="Q84" t="s">
        <v>272</v>
      </c>
      <c r="R84" s="40" t="s">
        <v>71</v>
      </c>
      <c r="S84" s="39"/>
    </row>
    <row r="85" spans="1:24" ht="15" thickBot="1" x14ac:dyDescent="0.4">
      <c r="A85" s="686"/>
      <c r="B85" s="551" t="s">
        <v>381</v>
      </c>
      <c r="C85" s="81"/>
      <c r="D85" s="566"/>
      <c r="E85" s="567"/>
      <c r="F85" s="301"/>
      <c r="G85" s="615" t="s">
        <v>52</v>
      </c>
      <c r="H85" s="616"/>
      <c r="I85" s="301"/>
      <c r="J85" s="566"/>
      <c r="K85" s="567"/>
      <c r="L85" s="301"/>
      <c r="N85" s="19" t="s">
        <v>191</v>
      </c>
      <c r="O85" s="196" t="s">
        <v>72</v>
      </c>
      <c r="P85" s="196" t="s">
        <v>73</v>
      </c>
      <c r="Q85" s="196" t="s">
        <v>52</v>
      </c>
      <c r="R85" s="41"/>
      <c r="S85" s="41"/>
    </row>
    <row r="86" spans="1:24" s="277" customFormat="1" ht="15" thickBot="1" x14ac:dyDescent="0.4">
      <c r="A86" s="578"/>
      <c r="B86" s="81"/>
      <c r="C86" s="81"/>
      <c r="D86" s="301"/>
      <c r="E86" s="301"/>
      <c r="F86" s="301"/>
      <c r="G86" s="301"/>
      <c r="H86" s="301"/>
      <c r="I86" s="301"/>
      <c r="J86" s="301"/>
      <c r="K86" s="301"/>
      <c r="L86" s="301"/>
      <c r="N86" s="19"/>
      <c r="O86" s="196"/>
      <c r="P86" s="196"/>
      <c r="Q86" s="196"/>
      <c r="R86" s="41"/>
      <c r="S86" s="41"/>
    </row>
    <row r="87" spans="1:24" s="277" customFormat="1" ht="15" thickBot="1" x14ac:dyDescent="0.4">
      <c r="A87" s="578"/>
      <c r="B87" s="81"/>
      <c r="C87" s="81"/>
      <c r="D87" s="635"/>
      <c r="E87" s="635"/>
      <c r="F87" s="301"/>
      <c r="G87" s="636" t="s">
        <v>138</v>
      </c>
      <c r="H87" s="637"/>
      <c r="I87" s="81"/>
      <c r="J87" s="635"/>
      <c r="K87" s="635"/>
      <c r="L87" s="301"/>
      <c r="N87" s="19"/>
      <c r="O87" s="196"/>
      <c r="P87" s="196"/>
      <c r="Q87" s="196"/>
      <c r="R87" s="41"/>
      <c r="S87" s="41"/>
    </row>
    <row r="88" spans="1:24" x14ac:dyDescent="0.35">
      <c r="A88" s="690" t="s">
        <v>343</v>
      </c>
      <c r="B88" s="550" t="s">
        <v>382</v>
      </c>
      <c r="C88" s="81"/>
      <c r="D88" s="562"/>
      <c r="E88" s="563"/>
      <c r="F88" s="301"/>
      <c r="G88" s="640" t="s">
        <v>154</v>
      </c>
      <c r="H88" s="641"/>
      <c r="I88" s="301"/>
      <c r="J88" s="562"/>
      <c r="K88" s="563"/>
      <c r="L88" s="301"/>
      <c r="N88" s="81" t="s">
        <v>210</v>
      </c>
      <c r="O88" s="70" t="s">
        <v>159</v>
      </c>
      <c r="P88" s="57" t="s">
        <v>154</v>
      </c>
      <c r="Q88" s="57" t="s">
        <v>155</v>
      </c>
      <c r="R88" s="70" t="s">
        <v>304</v>
      </c>
      <c r="S88" s="70" t="s">
        <v>156</v>
      </c>
      <c r="T88" s="70" t="s">
        <v>157</v>
      </c>
      <c r="U88" s="70" t="s">
        <v>455</v>
      </c>
      <c r="V88" s="70" t="s">
        <v>158</v>
      </c>
      <c r="W88" s="1"/>
      <c r="X88" s="7"/>
    </row>
    <row r="89" spans="1:24" x14ac:dyDescent="0.35">
      <c r="A89" s="691"/>
      <c r="B89" s="579" t="s">
        <v>383</v>
      </c>
      <c r="C89" s="81"/>
      <c r="D89" s="564"/>
      <c r="E89" s="565"/>
      <c r="F89" s="301"/>
      <c r="G89" s="642" t="s">
        <v>332</v>
      </c>
      <c r="H89" s="643"/>
      <c r="I89" s="301"/>
      <c r="J89" s="564"/>
      <c r="K89" s="565"/>
      <c r="L89" s="301"/>
      <c r="N89" s="81" t="s">
        <v>211</v>
      </c>
      <c r="O89" s="55" t="s">
        <v>82</v>
      </c>
      <c r="P89" s="55" t="s">
        <v>332</v>
      </c>
      <c r="Q89" s="58" t="s">
        <v>84</v>
      </c>
      <c r="R89" s="73" t="s">
        <v>160</v>
      </c>
      <c r="S89" s="55" t="s">
        <v>83</v>
      </c>
      <c r="T89" s="70"/>
    </row>
    <row r="90" spans="1:24" x14ac:dyDescent="0.35">
      <c r="A90" s="691"/>
      <c r="B90" s="579" t="s">
        <v>384</v>
      </c>
      <c r="C90" s="81"/>
      <c r="D90" s="564"/>
      <c r="E90" s="565"/>
      <c r="F90" s="301"/>
      <c r="G90" s="642" t="s">
        <v>166</v>
      </c>
      <c r="H90" s="643"/>
      <c r="I90" s="301"/>
      <c r="J90" s="564"/>
      <c r="K90" s="565"/>
      <c r="L90" s="301"/>
      <c r="N90" s="81" t="s">
        <v>305</v>
      </c>
      <c r="O90" s="42" t="s">
        <v>166</v>
      </c>
      <c r="P90" s="55" t="s">
        <v>168</v>
      </c>
      <c r="Q90" s="55" t="s">
        <v>330</v>
      </c>
      <c r="R90" s="55" t="s">
        <v>85</v>
      </c>
      <c r="S90" s="55" t="s">
        <v>167</v>
      </c>
      <c r="T90" s="70" t="s">
        <v>159</v>
      </c>
      <c r="U90" s="1"/>
    </row>
    <row r="91" spans="1:24" x14ac:dyDescent="0.35">
      <c r="A91" s="691"/>
      <c r="B91" s="579" t="s">
        <v>385</v>
      </c>
      <c r="C91" s="81"/>
      <c r="D91" s="564"/>
      <c r="E91" s="565"/>
      <c r="F91" s="301"/>
      <c r="G91" s="642" t="s">
        <v>87</v>
      </c>
      <c r="H91" s="643"/>
      <c r="I91" s="301"/>
      <c r="J91" s="564"/>
      <c r="K91" s="565"/>
      <c r="L91" s="301"/>
      <c r="N91" s="81" t="s">
        <v>212</v>
      </c>
      <c r="O91" s="76" t="s">
        <v>87</v>
      </c>
      <c r="P91" s="76" t="s">
        <v>88</v>
      </c>
      <c r="Q91" s="77" t="s">
        <v>89</v>
      </c>
      <c r="R91" s="74" t="s">
        <v>159</v>
      </c>
      <c r="S91" s="74"/>
      <c r="T91" s="1"/>
    </row>
    <row r="92" spans="1:24" x14ac:dyDescent="0.35">
      <c r="A92" s="691"/>
      <c r="B92" s="579" t="s">
        <v>386</v>
      </c>
      <c r="C92" s="81"/>
      <c r="D92" s="564"/>
      <c r="E92" s="565"/>
      <c r="F92" s="301"/>
      <c r="G92" s="642" t="s">
        <v>52</v>
      </c>
      <c r="H92" s="643"/>
      <c r="I92" s="301"/>
      <c r="J92" s="564"/>
      <c r="K92" s="565"/>
      <c r="L92" s="301"/>
      <c r="N92" s="81" t="s">
        <v>193</v>
      </c>
      <c r="O92" s="55" t="s">
        <v>52</v>
      </c>
      <c r="P92" s="55" t="s">
        <v>69</v>
      </c>
      <c r="Q92" s="58" t="s">
        <v>70</v>
      </c>
      <c r="R92" s="70" t="s">
        <v>159</v>
      </c>
      <c r="S92" s="55"/>
    </row>
    <row r="93" spans="1:24" x14ac:dyDescent="0.35">
      <c r="A93" s="691"/>
      <c r="B93" s="579" t="s">
        <v>387</v>
      </c>
      <c r="C93" s="81"/>
      <c r="D93" s="564"/>
      <c r="E93" s="565"/>
      <c r="F93" s="301"/>
      <c r="G93" s="642" t="s">
        <v>90</v>
      </c>
      <c r="H93" s="643"/>
      <c r="I93" s="301"/>
      <c r="J93" s="564"/>
      <c r="K93" s="565"/>
      <c r="L93" s="301"/>
      <c r="N93" s="81" t="s">
        <v>456</v>
      </c>
      <c r="O93" s="55" t="s">
        <v>90</v>
      </c>
      <c r="P93" s="55" t="s">
        <v>91</v>
      </c>
      <c r="Q93" s="58" t="s">
        <v>92</v>
      </c>
      <c r="R93" s="70" t="s">
        <v>152</v>
      </c>
      <c r="S93" s="55"/>
    </row>
    <row r="94" spans="1:24" x14ac:dyDescent="0.35">
      <c r="A94" s="691"/>
      <c r="B94" s="579" t="s">
        <v>440</v>
      </c>
      <c r="C94" s="81"/>
      <c r="D94" s="564"/>
      <c r="E94" s="565"/>
      <c r="F94" s="301"/>
      <c r="G94" s="642" t="s">
        <v>52</v>
      </c>
      <c r="H94" s="643"/>
      <c r="I94" s="301"/>
      <c r="J94" s="564"/>
      <c r="K94" s="565"/>
      <c r="L94" s="301"/>
      <c r="N94" s="81" t="s">
        <v>457</v>
      </c>
      <c r="O94" s="55" t="s">
        <v>52</v>
      </c>
      <c r="P94" s="55" t="s">
        <v>69</v>
      </c>
      <c r="Q94" s="58" t="s">
        <v>93</v>
      </c>
      <c r="R94" s="70" t="s">
        <v>159</v>
      </c>
      <c r="S94" s="55"/>
      <c r="U94" s="62"/>
      <c r="V94" s="62"/>
      <c r="W94" s="62"/>
    </row>
    <row r="95" spans="1:24" x14ac:dyDescent="0.35">
      <c r="A95" s="691"/>
      <c r="B95" s="579" t="s">
        <v>389</v>
      </c>
      <c r="C95" s="81"/>
      <c r="D95" s="564"/>
      <c r="E95" s="565"/>
      <c r="F95" s="301"/>
      <c r="G95" s="642" t="s">
        <v>66</v>
      </c>
      <c r="H95" s="643"/>
      <c r="I95" s="301"/>
      <c r="J95" s="564"/>
      <c r="K95" s="565"/>
      <c r="L95" s="301"/>
      <c r="N95" s="81" t="s">
        <v>194</v>
      </c>
      <c r="O95" s="55" t="s">
        <v>52</v>
      </c>
      <c r="P95" s="55" t="s">
        <v>66</v>
      </c>
      <c r="Q95" s="55" t="s">
        <v>165</v>
      </c>
      <c r="R95" s="55" t="s">
        <v>159</v>
      </c>
      <c r="S95" s="70"/>
    </row>
    <row r="96" spans="1:24" x14ac:dyDescent="0.35">
      <c r="A96" s="691"/>
      <c r="B96" s="579" t="s">
        <v>430</v>
      </c>
      <c r="C96" s="81"/>
      <c r="D96" s="564"/>
      <c r="E96" s="565"/>
      <c r="F96" s="301"/>
      <c r="G96" s="642" t="s">
        <v>228</v>
      </c>
      <c r="H96" s="643"/>
      <c r="I96" s="301"/>
      <c r="J96" s="564"/>
      <c r="K96" s="565"/>
      <c r="L96" s="301"/>
      <c r="N96" s="81" t="s">
        <v>94</v>
      </c>
      <c r="O96" s="55" t="s">
        <v>228</v>
      </c>
      <c r="P96" s="55" t="s">
        <v>162</v>
      </c>
      <c r="Q96" s="55" t="s">
        <v>163</v>
      </c>
      <c r="R96" s="88" t="s">
        <v>159</v>
      </c>
      <c r="S96" s="436"/>
    </row>
    <row r="97" spans="1:23" ht="15" thickBot="1" x14ac:dyDescent="0.4">
      <c r="A97" s="692"/>
      <c r="B97" s="551" t="s">
        <v>391</v>
      </c>
      <c r="C97" s="81"/>
      <c r="D97" s="566"/>
      <c r="E97" s="567"/>
      <c r="F97" s="301"/>
      <c r="G97" s="644" t="s">
        <v>224</v>
      </c>
      <c r="H97" s="645"/>
      <c r="I97" s="301"/>
      <c r="J97" s="566"/>
      <c r="K97" s="567"/>
      <c r="L97" s="301"/>
      <c r="N97" s="81" t="s">
        <v>352</v>
      </c>
      <c r="O97" s="55" t="s">
        <v>96</v>
      </c>
      <c r="P97" s="55" t="s">
        <v>97</v>
      </c>
      <c r="Q97" s="55" t="s">
        <v>224</v>
      </c>
      <c r="R97" s="70" t="s">
        <v>152</v>
      </c>
      <c r="S97" s="55"/>
    </row>
    <row r="98" spans="1:23" s="277" customFormat="1" ht="15" thickBot="1" x14ac:dyDescent="0.4">
      <c r="A98" s="549"/>
      <c r="B98" s="81"/>
      <c r="C98" s="81"/>
      <c r="D98" s="301"/>
      <c r="E98" s="301"/>
      <c r="F98" s="301"/>
      <c r="G98" s="301"/>
      <c r="H98" s="301"/>
      <c r="I98" s="301"/>
      <c r="J98" s="301"/>
      <c r="K98" s="301"/>
      <c r="L98" s="301"/>
      <c r="N98" s="81"/>
      <c r="O98" s="62"/>
      <c r="P98" s="62"/>
      <c r="Q98" s="62"/>
      <c r="R98" s="520"/>
      <c r="S98" s="62"/>
    </row>
    <row r="99" spans="1:23" s="277" customFormat="1" ht="15" thickBot="1" x14ac:dyDescent="0.4">
      <c r="A99" s="549"/>
      <c r="B99" s="81"/>
      <c r="C99" s="81"/>
      <c r="D99" s="638" t="s">
        <v>334</v>
      </c>
      <c r="E99" s="639"/>
      <c r="F99" s="301"/>
      <c r="G99" s="635"/>
      <c r="H99" s="635"/>
      <c r="I99" s="81"/>
      <c r="J99" s="638" t="s">
        <v>335</v>
      </c>
      <c r="K99" s="639"/>
      <c r="L99" s="301"/>
      <c r="N99" s="129" t="s">
        <v>132</v>
      </c>
      <c r="O99"/>
      <c r="P99"/>
      <c r="Q99"/>
      <c r="R99" s="56"/>
      <c r="S99"/>
      <c r="T99"/>
      <c r="U99"/>
      <c r="V99"/>
      <c r="W99"/>
    </row>
    <row r="100" spans="1:23" x14ac:dyDescent="0.35">
      <c r="A100" s="687" t="s">
        <v>342</v>
      </c>
      <c r="B100" s="581" t="s">
        <v>392</v>
      </c>
      <c r="C100" s="81"/>
      <c r="D100" s="631"/>
      <c r="E100" s="632"/>
      <c r="F100" s="301"/>
      <c r="G100" s="562"/>
      <c r="H100" s="563"/>
      <c r="I100" s="301"/>
      <c r="J100" s="633"/>
      <c r="K100" s="634"/>
      <c r="L100" s="301"/>
      <c r="N100" s="81" t="s">
        <v>210</v>
      </c>
      <c r="O100" s="57" t="s">
        <v>154</v>
      </c>
      <c r="P100" s="57" t="s">
        <v>155</v>
      </c>
      <c r="Q100" s="70" t="s">
        <v>304</v>
      </c>
      <c r="R100" s="70" t="s">
        <v>156</v>
      </c>
      <c r="S100" s="70" t="s">
        <v>157</v>
      </c>
      <c r="T100" s="70" t="s">
        <v>86</v>
      </c>
      <c r="U100" s="70" t="s">
        <v>158</v>
      </c>
      <c r="V100" s="70" t="s">
        <v>159</v>
      </c>
      <c r="W100" s="1"/>
    </row>
    <row r="101" spans="1:23" x14ac:dyDescent="0.35">
      <c r="A101" s="688"/>
      <c r="B101" s="582" t="s">
        <v>393</v>
      </c>
      <c r="C101" s="81"/>
      <c r="D101" s="633"/>
      <c r="E101" s="634"/>
      <c r="F101" s="301"/>
      <c r="G101" s="564"/>
      <c r="H101" s="565"/>
      <c r="I101" s="301"/>
      <c r="J101" s="633"/>
      <c r="K101" s="634"/>
      <c r="L101" s="301"/>
      <c r="N101" s="81" t="s">
        <v>211</v>
      </c>
      <c r="O101" s="55" t="s">
        <v>82</v>
      </c>
      <c r="P101" s="55" t="s">
        <v>83</v>
      </c>
      <c r="Q101" s="58" t="s">
        <v>84</v>
      </c>
      <c r="R101" s="73" t="s">
        <v>160</v>
      </c>
      <c r="S101" s="70" t="s">
        <v>159</v>
      </c>
      <c r="T101" s="1"/>
    </row>
    <row r="102" spans="1:23" x14ac:dyDescent="0.35">
      <c r="A102" s="688"/>
      <c r="B102" s="582" t="s">
        <v>394</v>
      </c>
      <c r="C102" s="81"/>
      <c r="D102" s="633"/>
      <c r="E102" s="634"/>
      <c r="F102" s="301"/>
      <c r="G102" s="564"/>
      <c r="H102" s="565"/>
      <c r="I102" s="301"/>
      <c r="J102" s="633"/>
      <c r="K102" s="634"/>
      <c r="L102" s="301"/>
      <c r="N102" s="81" t="s">
        <v>193</v>
      </c>
      <c r="O102" s="55" t="s">
        <v>52</v>
      </c>
      <c r="P102" s="55" t="s">
        <v>69</v>
      </c>
      <c r="Q102" s="58" t="s">
        <v>70</v>
      </c>
      <c r="R102" s="70" t="s">
        <v>159</v>
      </c>
      <c r="S102" s="55"/>
    </row>
    <row r="103" spans="1:23" x14ac:dyDescent="0.35">
      <c r="A103" s="688"/>
      <c r="B103" s="582" t="s">
        <v>441</v>
      </c>
      <c r="C103" s="81"/>
      <c r="D103" s="633"/>
      <c r="E103" s="634"/>
      <c r="F103" s="301"/>
      <c r="G103" s="564"/>
      <c r="H103" s="565"/>
      <c r="I103" s="301"/>
      <c r="J103" s="633"/>
      <c r="K103" s="634"/>
      <c r="L103" s="301"/>
      <c r="N103" s="81" t="s">
        <v>457</v>
      </c>
      <c r="O103" s="55" t="s">
        <v>52</v>
      </c>
      <c r="P103" s="55" t="s">
        <v>69</v>
      </c>
      <c r="Q103" s="58" t="s">
        <v>93</v>
      </c>
      <c r="R103" s="70" t="s">
        <v>159</v>
      </c>
      <c r="S103" s="55"/>
    </row>
    <row r="104" spans="1:23" x14ac:dyDescent="0.35">
      <c r="A104" s="688"/>
      <c r="B104" s="582" t="s">
        <v>446</v>
      </c>
      <c r="C104" s="81"/>
      <c r="D104" s="633"/>
      <c r="E104" s="634"/>
      <c r="F104" s="301"/>
      <c r="G104" s="564"/>
      <c r="H104" s="565"/>
      <c r="I104" s="301"/>
      <c r="J104" s="633"/>
      <c r="K104" s="634"/>
      <c r="L104" s="301"/>
      <c r="N104" s="81" t="s">
        <v>456</v>
      </c>
      <c r="O104" s="55" t="s">
        <v>90</v>
      </c>
      <c r="P104" s="55" t="s">
        <v>91</v>
      </c>
      <c r="Q104" s="55" t="s">
        <v>92</v>
      </c>
      <c r="R104" s="70" t="s">
        <v>152</v>
      </c>
      <c r="S104" s="55"/>
    </row>
    <row r="105" spans="1:23" ht="15" thickBot="1" x14ac:dyDescent="0.4">
      <c r="A105" s="689"/>
      <c r="B105" s="583" t="s">
        <v>397</v>
      </c>
      <c r="C105" s="81"/>
      <c r="D105" s="629"/>
      <c r="E105" s="630"/>
      <c r="F105" s="301"/>
      <c r="G105" s="566"/>
      <c r="H105" s="567"/>
      <c r="I105" s="301"/>
      <c r="J105" s="629"/>
      <c r="K105" s="630"/>
      <c r="L105" s="301"/>
      <c r="N105" s="81" t="s">
        <v>212</v>
      </c>
      <c r="O105" s="76" t="s">
        <v>87</v>
      </c>
      <c r="P105" s="76" t="s">
        <v>88</v>
      </c>
      <c r="Q105" s="55" t="s">
        <v>89</v>
      </c>
      <c r="R105" s="70" t="s">
        <v>161</v>
      </c>
      <c r="S105" s="74" t="s">
        <v>159</v>
      </c>
      <c r="T105" s="1"/>
    </row>
    <row r="106" spans="1:23" x14ac:dyDescent="0.35">
      <c r="L106" s="301"/>
    </row>
    <row r="107" spans="1:23" s="277" customFormat="1" ht="18.5" x14ac:dyDescent="0.45">
      <c r="A107" s="682"/>
      <c r="B107" s="682"/>
      <c r="C107" s="682"/>
      <c r="D107" s="682"/>
      <c r="E107" s="682"/>
      <c r="F107" s="682"/>
      <c r="G107" s="682"/>
      <c r="H107" s="682"/>
      <c r="I107" s="682"/>
      <c r="J107" s="682"/>
      <c r="K107" s="682"/>
      <c r="L107" s="682"/>
      <c r="N107" s="81"/>
      <c r="O107" s="62"/>
      <c r="P107" s="62"/>
      <c r="Q107" s="62"/>
      <c r="R107" s="520"/>
      <c r="S107" s="520"/>
      <c r="T107" s="283"/>
    </row>
    <row r="108" spans="1:23" x14ac:dyDescent="0.35">
      <c r="A108" s="683"/>
      <c r="B108" s="683"/>
      <c r="C108" s="683"/>
      <c r="D108" s="683"/>
      <c r="E108" s="683"/>
      <c r="F108" s="683"/>
      <c r="G108" s="683"/>
      <c r="H108" s="683"/>
      <c r="I108" s="683"/>
      <c r="J108" s="683"/>
      <c r="K108" s="683"/>
      <c r="L108" s="683"/>
    </row>
    <row r="109" spans="1:23" x14ac:dyDescent="0.35">
      <c r="A109" s="62"/>
      <c r="B109" s="62"/>
      <c r="C109" s="62"/>
      <c r="D109" s="62"/>
      <c r="E109" s="62"/>
      <c r="F109" s="62"/>
      <c r="G109" s="62"/>
      <c r="H109" s="62"/>
      <c r="I109" s="62"/>
      <c r="J109" s="62"/>
      <c r="K109" s="62"/>
      <c r="L109" s="62"/>
    </row>
    <row r="110" spans="1:23" x14ac:dyDescent="0.35">
      <c r="A110" s="62"/>
      <c r="B110" s="62"/>
      <c r="C110" s="62"/>
      <c r="D110" s="62"/>
      <c r="E110" s="62"/>
      <c r="F110" s="62"/>
      <c r="G110" s="62"/>
      <c r="H110" s="62"/>
      <c r="I110" s="62"/>
      <c r="J110" s="62"/>
      <c r="K110" s="62"/>
      <c r="L110" s="62"/>
    </row>
    <row r="111" spans="1:23" x14ac:dyDescent="0.35">
      <c r="A111" s="62"/>
      <c r="B111" s="62"/>
      <c r="C111" s="62"/>
      <c r="D111" s="62"/>
      <c r="E111" s="62"/>
      <c r="F111" s="62"/>
      <c r="G111" s="62"/>
      <c r="H111" s="62"/>
      <c r="I111" s="62"/>
      <c r="J111" s="62"/>
      <c r="K111" s="62"/>
      <c r="L111" s="62"/>
    </row>
    <row r="112" spans="1:23" x14ac:dyDescent="0.35">
      <c r="A112" s="62"/>
      <c r="B112" s="62"/>
      <c r="C112" s="62"/>
      <c r="D112" s="62"/>
      <c r="E112" s="62"/>
      <c r="F112" s="62"/>
      <c r="G112" s="62"/>
      <c r="H112" s="62"/>
      <c r="I112" s="62"/>
      <c r="J112" s="62"/>
      <c r="K112" s="62"/>
      <c r="L112" s="62"/>
    </row>
    <row r="113" spans="1:12" x14ac:dyDescent="0.35">
      <c r="A113" s="62"/>
      <c r="B113" s="62"/>
      <c r="C113" s="62"/>
      <c r="D113" s="62"/>
      <c r="E113" s="62"/>
      <c r="F113" s="62"/>
      <c r="G113" s="62"/>
      <c r="H113" s="62"/>
      <c r="I113" s="62"/>
      <c r="J113" s="62"/>
      <c r="K113" s="62"/>
      <c r="L113" s="62"/>
    </row>
    <row r="114" spans="1:12" x14ac:dyDescent="0.35">
      <c r="A114" s="62"/>
      <c r="B114" s="62"/>
      <c r="C114" s="62"/>
      <c r="D114" s="62"/>
      <c r="E114" s="62"/>
      <c r="F114" s="62"/>
      <c r="G114" s="62"/>
      <c r="H114" s="62"/>
      <c r="I114" s="62"/>
      <c r="J114" s="62"/>
      <c r="K114" s="62"/>
      <c r="L114" s="62"/>
    </row>
    <row r="115" spans="1:12" x14ac:dyDescent="0.35">
      <c r="A115" s="62"/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</row>
    <row r="116" spans="1:12" x14ac:dyDescent="0.35">
      <c r="A116" s="62"/>
      <c r="B116" s="62"/>
      <c r="C116" s="62"/>
      <c r="D116" s="62"/>
      <c r="E116" s="62"/>
      <c r="F116" s="62"/>
      <c r="G116" s="62"/>
      <c r="H116" s="62"/>
      <c r="I116" s="62"/>
      <c r="J116" s="62"/>
      <c r="K116" s="62"/>
      <c r="L116" s="62"/>
    </row>
    <row r="117" spans="1:12" x14ac:dyDescent="0.35">
      <c r="A117" s="62"/>
      <c r="B117" s="62"/>
      <c r="C117" s="62"/>
      <c r="D117" s="62"/>
      <c r="E117" s="62"/>
      <c r="F117" s="62"/>
      <c r="G117" s="62"/>
      <c r="H117" s="62"/>
      <c r="I117" s="62"/>
      <c r="J117" s="62"/>
      <c r="K117" s="62"/>
      <c r="L117" s="62"/>
    </row>
    <row r="118" spans="1:12" x14ac:dyDescent="0.35">
      <c r="A118" s="62"/>
      <c r="B118" s="62"/>
      <c r="C118" s="62"/>
      <c r="D118" s="62"/>
      <c r="E118" s="62"/>
      <c r="F118" s="62"/>
      <c r="G118" s="62"/>
      <c r="H118" s="62"/>
      <c r="I118" s="62"/>
      <c r="J118" s="62"/>
      <c r="K118" s="62"/>
      <c r="L118" s="62"/>
    </row>
    <row r="119" spans="1:12" x14ac:dyDescent="0.35">
      <c r="A119" s="62"/>
      <c r="B119" s="62"/>
      <c r="C119" s="62"/>
      <c r="D119" s="62"/>
      <c r="E119" s="62"/>
      <c r="F119" s="62"/>
      <c r="G119" s="62"/>
      <c r="H119" s="62"/>
      <c r="I119" s="62"/>
      <c r="J119" s="62"/>
      <c r="K119" s="62"/>
      <c r="L119" s="62"/>
    </row>
    <row r="120" spans="1:12" ht="15.65" customHeight="1" x14ac:dyDescent="0.35">
      <c r="A120" s="62"/>
      <c r="B120" s="62"/>
      <c r="C120" s="62"/>
      <c r="D120" s="62"/>
      <c r="E120" s="62"/>
      <c r="F120" s="62"/>
      <c r="G120" s="62"/>
      <c r="H120" s="62"/>
      <c r="I120" s="62"/>
      <c r="J120" s="62"/>
      <c r="K120" s="62"/>
      <c r="L120" s="62"/>
    </row>
    <row r="121" spans="1:12" x14ac:dyDescent="0.35">
      <c r="A121" s="62"/>
      <c r="B121" s="62"/>
      <c r="C121" s="62"/>
      <c r="D121" s="62"/>
      <c r="E121" s="62"/>
      <c r="F121" s="62"/>
      <c r="G121" s="62"/>
      <c r="H121" s="62"/>
      <c r="I121" s="62"/>
      <c r="J121" s="62"/>
      <c r="K121" s="62"/>
      <c r="L121" s="62"/>
    </row>
    <row r="122" spans="1:12" x14ac:dyDescent="0.35">
      <c r="A122" s="62"/>
      <c r="B122" s="62"/>
      <c r="C122" s="62"/>
      <c r="D122" s="62"/>
      <c r="E122" s="62"/>
      <c r="F122" s="62"/>
      <c r="G122" s="62"/>
      <c r="H122" s="62"/>
      <c r="I122" s="62"/>
      <c r="J122" s="62"/>
      <c r="K122" s="62"/>
      <c r="L122" s="62"/>
    </row>
    <row r="123" spans="1:12" x14ac:dyDescent="0.35">
      <c r="A123" s="62"/>
      <c r="B123" s="62"/>
      <c r="C123" s="62"/>
      <c r="D123" s="62"/>
      <c r="E123" s="62"/>
      <c r="F123" s="62"/>
      <c r="G123" s="62"/>
      <c r="H123" s="62"/>
      <c r="I123" s="62"/>
      <c r="J123" s="62"/>
      <c r="K123" s="62"/>
      <c r="L123" s="62"/>
    </row>
    <row r="124" spans="1:12" x14ac:dyDescent="0.35">
      <c r="A124" s="62"/>
      <c r="B124" s="62"/>
      <c r="C124" s="62"/>
      <c r="D124" s="62"/>
      <c r="E124" s="62"/>
      <c r="F124" s="62"/>
      <c r="G124" s="62"/>
      <c r="H124" s="62"/>
      <c r="I124" s="62"/>
      <c r="J124" s="62"/>
      <c r="K124" s="62"/>
      <c r="L124" s="62"/>
    </row>
    <row r="125" spans="1:12" x14ac:dyDescent="0.35">
      <c r="A125" s="62"/>
      <c r="B125" s="62"/>
      <c r="C125" s="62"/>
      <c r="D125" s="62"/>
      <c r="E125" s="62"/>
      <c r="F125" s="62"/>
      <c r="G125" s="62"/>
      <c r="H125" s="62"/>
      <c r="I125" s="62"/>
      <c r="J125" s="62"/>
      <c r="K125" s="62"/>
      <c r="L125" s="62"/>
    </row>
    <row r="126" spans="1:12" x14ac:dyDescent="0.35">
      <c r="A126" s="62"/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</row>
    <row r="127" spans="1:12" x14ac:dyDescent="0.35">
      <c r="A127" s="62"/>
      <c r="B127" s="62"/>
      <c r="C127" s="62"/>
      <c r="D127" s="62"/>
      <c r="E127" s="62"/>
      <c r="F127" s="62"/>
      <c r="G127" s="62"/>
      <c r="H127" s="62"/>
      <c r="I127" s="62"/>
      <c r="J127" s="62"/>
      <c r="K127" s="62"/>
      <c r="L127" s="62"/>
    </row>
    <row r="128" spans="1:12" x14ac:dyDescent="0.35">
      <c r="A128" s="62"/>
      <c r="B128" s="62"/>
      <c r="C128" s="62"/>
      <c r="D128" s="62"/>
      <c r="E128" s="62"/>
      <c r="F128" s="62"/>
      <c r="G128" s="62"/>
      <c r="H128" s="62"/>
      <c r="I128" s="62"/>
      <c r="J128" s="62"/>
      <c r="K128" s="62"/>
      <c r="L128" s="62"/>
    </row>
    <row r="129" spans="1:12" x14ac:dyDescent="0.35">
      <c r="A129" s="62"/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</row>
    <row r="130" spans="1:12" x14ac:dyDescent="0.35">
      <c r="A130" s="62"/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</row>
    <row r="131" spans="1:12" x14ac:dyDescent="0.35">
      <c r="A131" s="62"/>
      <c r="B131" s="62"/>
      <c r="C131" s="62"/>
      <c r="D131" s="62"/>
      <c r="E131" s="62"/>
      <c r="F131" s="62"/>
      <c r="G131" s="62"/>
      <c r="H131" s="62"/>
      <c r="I131" s="62"/>
      <c r="J131" s="62"/>
      <c r="K131" s="62"/>
      <c r="L131" s="62"/>
    </row>
    <row r="132" spans="1:12" x14ac:dyDescent="0.35">
      <c r="A132" s="62"/>
      <c r="B132" s="62"/>
      <c r="C132" s="62"/>
      <c r="D132" s="62"/>
      <c r="E132" s="62"/>
      <c r="F132" s="62"/>
      <c r="G132" s="62"/>
      <c r="H132" s="62"/>
      <c r="I132" s="62"/>
      <c r="J132" s="62"/>
      <c r="K132" s="62"/>
      <c r="L132" s="62"/>
    </row>
    <row r="133" spans="1:12" x14ac:dyDescent="0.35">
      <c r="A133" s="62"/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</row>
    <row r="134" spans="1:12" x14ac:dyDescent="0.35">
      <c r="A134" s="62"/>
      <c r="B134" s="62"/>
      <c r="C134" s="62"/>
      <c r="D134" s="62"/>
      <c r="E134" s="62"/>
      <c r="F134" s="62"/>
      <c r="G134" s="62"/>
      <c r="H134" s="62"/>
      <c r="I134" s="62"/>
      <c r="J134" s="62"/>
      <c r="K134" s="62"/>
      <c r="L134" s="62"/>
    </row>
    <row r="135" spans="1:12" x14ac:dyDescent="0.35">
      <c r="A135" s="62"/>
      <c r="B135" s="62"/>
      <c r="C135" s="62"/>
      <c r="D135" s="62"/>
      <c r="E135" s="62"/>
      <c r="F135" s="62"/>
      <c r="G135" s="62"/>
      <c r="H135" s="62"/>
      <c r="I135" s="62"/>
      <c r="J135" s="62"/>
      <c r="K135" s="62"/>
      <c r="L135" s="62"/>
    </row>
    <row r="136" spans="1:12" x14ac:dyDescent="0.35">
      <c r="A136" s="62"/>
      <c r="B136" s="62"/>
      <c r="C136" s="62"/>
      <c r="D136" s="62"/>
      <c r="E136" s="62"/>
      <c r="F136" s="62"/>
      <c r="G136" s="62"/>
      <c r="H136" s="62"/>
      <c r="I136" s="62"/>
      <c r="J136" s="62"/>
      <c r="K136" s="62"/>
      <c r="L136" s="62"/>
    </row>
    <row r="137" spans="1:12" x14ac:dyDescent="0.35">
      <c r="A137" s="62"/>
      <c r="B137" s="62"/>
      <c r="C137" s="62"/>
      <c r="D137" s="62"/>
      <c r="E137" s="62"/>
      <c r="F137" s="62"/>
      <c r="G137" s="62"/>
      <c r="H137" s="62"/>
      <c r="I137" s="62"/>
      <c r="J137" s="62"/>
      <c r="K137" s="62"/>
      <c r="L137" s="62"/>
    </row>
    <row r="138" spans="1:12" x14ac:dyDescent="0.35">
      <c r="A138" s="62"/>
      <c r="B138" s="62"/>
      <c r="C138" s="62"/>
      <c r="D138" s="62"/>
      <c r="E138" s="62"/>
      <c r="F138" s="62"/>
      <c r="G138" s="62"/>
      <c r="H138" s="62"/>
      <c r="I138" s="62"/>
      <c r="J138" s="62"/>
      <c r="K138" s="62"/>
      <c r="L138" s="62"/>
    </row>
    <row r="139" spans="1:12" x14ac:dyDescent="0.35">
      <c r="A139" s="62"/>
      <c r="B139" s="62"/>
      <c r="C139" s="62"/>
      <c r="D139" s="62"/>
      <c r="E139" s="62"/>
      <c r="F139" s="62"/>
      <c r="G139" s="62"/>
      <c r="H139" s="62"/>
      <c r="I139" s="62"/>
      <c r="J139" s="62"/>
      <c r="K139" s="62"/>
      <c r="L139" s="62"/>
    </row>
    <row r="140" spans="1:12" x14ac:dyDescent="0.35">
      <c r="A140" s="62"/>
      <c r="B140" s="62"/>
      <c r="C140" s="62"/>
      <c r="D140" s="62"/>
      <c r="E140" s="62"/>
      <c r="F140" s="62"/>
      <c r="G140" s="62"/>
      <c r="H140" s="62"/>
      <c r="I140" s="62"/>
      <c r="J140" s="62"/>
      <c r="K140" s="62"/>
      <c r="L140" s="62"/>
    </row>
    <row r="141" spans="1:12" x14ac:dyDescent="0.35">
      <c r="A141" s="62"/>
      <c r="B141" s="62"/>
      <c r="C141" s="62"/>
      <c r="D141" s="62"/>
      <c r="E141" s="62"/>
      <c r="F141" s="62"/>
      <c r="G141" s="62"/>
      <c r="H141" s="62"/>
      <c r="I141" s="62"/>
      <c r="J141" s="62"/>
      <c r="K141" s="62"/>
      <c r="L141" s="62"/>
    </row>
    <row r="142" spans="1:12" x14ac:dyDescent="0.35">
      <c r="A142" s="676"/>
      <c r="B142" s="676"/>
      <c r="C142" s="676"/>
      <c r="D142" s="676"/>
      <c r="E142" s="676"/>
      <c r="F142" s="676"/>
      <c r="G142" s="676"/>
      <c r="H142" s="676"/>
      <c r="I142" s="676"/>
      <c r="J142" s="676"/>
      <c r="K142" s="676"/>
      <c r="L142" s="676"/>
    </row>
    <row r="143" spans="1:12" x14ac:dyDescent="0.35">
      <c r="A143" s="525"/>
      <c r="B143" s="525"/>
      <c r="C143" s="525"/>
      <c r="D143" s="525"/>
      <c r="E143" s="525"/>
      <c r="F143" s="525"/>
      <c r="G143" s="525"/>
      <c r="H143" s="525"/>
      <c r="I143" s="525"/>
      <c r="J143" s="525"/>
      <c r="K143" s="525"/>
      <c r="L143" s="525"/>
    </row>
    <row r="144" spans="1:12" x14ac:dyDescent="0.35">
      <c r="A144" s="525"/>
      <c r="B144" s="525"/>
      <c r="C144" s="525"/>
      <c r="D144" s="525"/>
      <c r="E144" s="525"/>
      <c r="F144" s="525"/>
      <c r="G144" s="525"/>
      <c r="H144" s="525"/>
      <c r="I144" s="525"/>
      <c r="J144" s="525"/>
      <c r="K144" s="525"/>
      <c r="L144" s="525"/>
    </row>
    <row r="145" spans="1:12" x14ac:dyDescent="0.35">
      <c r="A145" s="525"/>
      <c r="B145" s="525"/>
      <c r="C145" s="525"/>
      <c r="D145" s="525"/>
      <c r="E145" s="525"/>
      <c r="F145" s="525"/>
      <c r="G145" s="525"/>
      <c r="H145" s="525"/>
      <c r="I145" s="525"/>
      <c r="J145" s="525"/>
      <c r="K145" s="525"/>
      <c r="L145" s="525"/>
    </row>
    <row r="146" spans="1:12" x14ac:dyDescent="0.35">
      <c r="A146" s="525"/>
      <c r="B146" s="525"/>
      <c r="C146" s="525"/>
      <c r="D146" s="525"/>
      <c r="E146" s="525"/>
      <c r="F146" s="525"/>
      <c r="G146" s="525"/>
      <c r="H146" s="525"/>
      <c r="I146" s="525"/>
      <c r="J146" s="525"/>
      <c r="K146" s="525"/>
      <c r="L146" s="525"/>
    </row>
    <row r="147" spans="1:12" x14ac:dyDescent="0.35">
      <c r="A147" s="525"/>
      <c r="B147" s="525"/>
      <c r="C147" s="525"/>
      <c r="D147" s="525"/>
      <c r="E147" s="525"/>
      <c r="F147" s="525"/>
      <c r="G147" s="525"/>
      <c r="H147" s="525"/>
      <c r="I147" s="525"/>
      <c r="J147" s="525"/>
      <c r="K147" s="525"/>
      <c r="L147" s="525"/>
    </row>
    <row r="148" spans="1:12" x14ac:dyDescent="0.35">
      <c r="A148" s="525"/>
      <c r="B148" s="525"/>
      <c r="C148" s="525"/>
      <c r="D148" s="525"/>
      <c r="E148" s="525"/>
      <c r="F148" s="525"/>
      <c r="G148" s="525"/>
      <c r="H148" s="525"/>
      <c r="I148" s="525"/>
      <c r="J148" s="525"/>
      <c r="K148" s="525"/>
      <c r="L148" s="525"/>
    </row>
    <row r="149" spans="1:12" x14ac:dyDescent="0.35">
      <c r="A149" s="525"/>
      <c r="B149" s="525"/>
      <c r="C149" s="525"/>
      <c r="D149" s="525"/>
      <c r="E149" s="525"/>
      <c r="F149" s="525"/>
      <c r="G149" s="525"/>
      <c r="H149" s="525"/>
      <c r="I149" s="525"/>
      <c r="J149" s="525"/>
      <c r="K149" s="525"/>
      <c r="L149" s="525"/>
    </row>
    <row r="150" spans="1:12" x14ac:dyDescent="0.35">
      <c r="A150" s="525"/>
      <c r="B150" s="525"/>
      <c r="C150" s="525"/>
      <c r="D150" s="525"/>
      <c r="E150" s="525"/>
      <c r="F150" s="525"/>
      <c r="G150" s="525"/>
      <c r="H150" s="525"/>
      <c r="I150" s="525"/>
      <c r="J150" s="525"/>
      <c r="K150" s="525"/>
      <c r="L150" s="525"/>
    </row>
    <row r="151" spans="1:12" x14ac:dyDescent="0.35">
      <c r="A151" s="525"/>
      <c r="B151" s="525"/>
      <c r="C151" s="525"/>
      <c r="D151" s="525"/>
      <c r="E151" s="525"/>
      <c r="F151" s="525"/>
      <c r="G151" s="525"/>
      <c r="H151" s="525"/>
      <c r="I151" s="525"/>
      <c r="J151" s="525"/>
      <c r="K151" s="525"/>
      <c r="L151" s="525"/>
    </row>
    <row r="152" spans="1:12" x14ac:dyDescent="0.35">
      <c r="A152" s="525"/>
      <c r="B152" s="525"/>
      <c r="C152" s="525"/>
      <c r="D152" s="525"/>
      <c r="E152" s="525"/>
      <c r="F152" s="525"/>
      <c r="G152" s="525"/>
      <c r="H152" s="525"/>
      <c r="I152" s="525"/>
      <c r="J152" s="525"/>
      <c r="K152" s="525"/>
      <c r="L152" s="525"/>
    </row>
    <row r="153" spans="1:12" x14ac:dyDescent="0.35">
      <c r="A153" s="525"/>
      <c r="B153" s="525"/>
      <c r="C153" s="525"/>
      <c r="D153" s="525"/>
      <c r="E153" s="525"/>
      <c r="F153" s="525"/>
      <c r="G153" s="525"/>
      <c r="H153" s="525"/>
      <c r="I153" s="525"/>
      <c r="J153" s="525"/>
      <c r="K153" s="525"/>
      <c r="L153" s="525"/>
    </row>
    <row r="154" spans="1:12" x14ac:dyDescent="0.35">
      <c r="A154" s="525"/>
      <c r="B154" s="525"/>
      <c r="C154" s="525"/>
      <c r="D154" s="525"/>
      <c r="E154" s="525"/>
      <c r="F154" s="525"/>
      <c r="G154" s="525"/>
      <c r="H154" s="525"/>
      <c r="I154" s="525"/>
      <c r="J154" s="525"/>
      <c r="K154" s="525"/>
      <c r="L154" s="525"/>
    </row>
    <row r="155" spans="1:12" x14ac:dyDescent="0.35">
      <c r="A155" s="525"/>
      <c r="B155" s="525"/>
      <c r="C155" s="525"/>
      <c r="D155" s="525"/>
      <c r="E155" s="525"/>
      <c r="F155" s="525"/>
      <c r="G155" s="525"/>
      <c r="H155" s="525"/>
      <c r="I155" s="525"/>
      <c r="J155" s="525"/>
      <c r="K155" s="525"/>
      <c r="L155" s="525"/>
    </row>
    <row r="156" spans="1:12" x14ac:dyDescent="0.35">
      <c r="A156" s="525"/>
      <c r="B156" s="525"/>
      <c r="C156" s="525"/>
      <c r="D156" s="525"/>
      <c r="E156" s="525"/>
      <c r="F156" s="525"/>
      <c r="G156" s="525"/>
      <c r="H156" s="525"/>
      <c r="I156" s="525"/>
      <c r="J156" s="525"/>
      <c r="K156" s="525"/>
      <c r="L156" s="525"/>
    </row>
    <row r="157" spans="1:12" x14ac:dyDescent="0.35">
      <c r="A157" s="525"/>
      <c r="B157" s="525"/>
      <c r="C157" s="525"/>
      <c r="D157" s="525"/>
      <c r="E157" s="525"/>
      <c r="F157" s="525"/>
      <c r="G157" s="525"/>
      <c r="H157" s="525"/>
      <c r="I157" s="525"/>
      <c r="J157" s="525"/>
      <c r="K157" s="525"/>
      <c r="L157" s="525"/>
    </row>
    <row r="158" spans="1:12" x14ac:dyDescent="0.35">
      <c r="A158" s="525"/>
      <c r="B158" s="525"/>
      <c r="C158" s="525"/>
      <c r="D158" s="525"/>
      <c r="E158" s="525"/>
      <c r="F158" s="525"/>
      <c r="G158" s="525"/>
      <c r="H158" s="525"/>
      <c r="I158" s="525"/>
      <c r="J158" s="525"/>
      <c r="K158" s="525"/>
      <c r="L158" s="525"/>
    </row>
    <row r="159" spans="1:12" x14ac:dyDescent="0.35">
      <c r="A159" s="525"/>
      <c r="B159" s="525"/>
      <c r="C159" s="525"/>
      <c r="D159" s="525"/>
      <c r="E159" s="525"/>
      <c r="F159" s="525"/>
      <c r="G159" s="525"/>
      <c r="H159" s="525"/>
      <c r="I159" s="525"/>
      <c r="J159" s="525"/>
      <c r="K159" s="525"/>
      <c r="L159" s="525"/>
    </row>
    <row r="160" spans="1:12" x14ac:dyDescent="0.35">
      <c r="A160" s="525"/>
      <c r="B160" s="525"/>
      <c r="C160" s="525"/>
      <c r="D160" s="525"/>
      <c r="E160" s="525"/>
      <c r="F160" s="525"/>
      <c r="G160" s="525"/>
      <c r="H160" s="525"/>
      <c r="I160" s="525"/>
      <c r="J160" s="525"/>
      <c r="K160" s="525"/>
      <c r="L160" s="525"/>
    </row>
    <row r="161" spans="1:12" x14ac:dyDescent="0.35">
      <c r="A161" s="525"/>
      <c r="B161" s="525"/>
      <c r="C161" s="525"/>
      <c r="D161" s="525"/>
      <c r="E161" s="525"/>
      <c r="F161" s="525"/>
      <c r="G161" s="525"/>
      <c r="H161" s="525"/>
      <c r="I161" s="525"/>
      <c r="J161" s="525"/>
      <c r="K161" s="525"/>
      <c r="L161" s="525"/>
    </row>
    <row r="162" spans="1:12" x14ac:dyDescent="0.35">
      <c r="A162" s="525"/>
      <c r="B162" s="525"/>
      <c r="C162" s="525"/>
      <c r="D162" s="525"/>
      <c r="E162" s="525"/>
      <c r="F162" s="525"/>
      <c r="G162" s="525"/>
      <c r="H162" s="525"/>
      <c r="I162" s="525"/>
      <c r="J162" s="525"/>
      <c r="K162" s="525"/>
      <c r="L162" s="525"/>
    </row>
    <row r="163" spans="1:12" x14ac:dyDescent="0.35">
      <c r="A163" s="525"/>
      <c r="B163" s="525"/>
      <c r="C163" s="525"/>
      <c r="D163" s="525"/>
      <c r="E163" s="525"/>
      <c r="F163" s="525"/>
      <c r="G163" s="525"/>
      <c r="H163" s="525"/>
      <c r="I163" s="525"/>
      <c r="J163" s="525"/>
      <c r="K163" s="525"/>
      <c r="L163" s="525"/>
    </row>
    <row r="164" spans="1:12" x14ac:dyDescent="0.35">
      <c r="A164" s="525"/>
      <c r="B164" s="525"/>
      <c r="C164" s="525"/>
      <c r="D164" s="525"/>
      <c r="E164" s="525"/>
      <c r="F164" s="525"/>
      <c r="G164" s="525"/>
      <c r="H164" s="525"/>
      <c r="I164" s="525"/>
      <c r="J164" s="525"/>
      <c r="K164" s="525"/>
      <c r="L164" s="525"/>
    </row>
    <row r="165" spans="1:12" x14ac:dyDescent="0.35">
      <c r="A165" s="525"/>
      <c r="B165" s="525"/>
      <c r="C165" s="525"/>
      <c r="D165" s="525"/>
      <c r="E165" s="525"/>
      <c r="F165" s="525"/>
      <c r="G165" s="525"/>
      <c r="H165" s="525"/>
      <c r="I165" s="525"/>
      <c r="J165" s="525"/>
      <c r="K165" s="525"/>
      <c r="L165" s="525"/>
    </row>
    <row r="166" spans="1:12" x14ac:dyDescent="0.35">
      <c r="A166" s="525"/>
      <c r="B166" s="525"/>
      <c r="C166" s="525"/>
      <c r="D166" s="525"/>
      <c r="E166" s="525"/>
      <c r="F166" s="525"/>
      <c r="G166" s="525"/>
      <c r="H166" s="525"/>
      <c r="I166" s="525"/>
      <c r="J166" s="525"/>
      <c r="K166" s="525"/>
      <c r="L166" s="525"/>
    </row>
    <row r="167" spans="1:12" x14ac:dyDescent="0.35">
      <c r="A167" s="525"/>
      <c r="B167" s="525"/>
      <c r="C167" s="525"/>
      <c r="D167" s="525"/>
      <c r="E167" s="525"/>
      <c r="F167" s="525"/>
      <c r="G167" s="525"/>
      <c r="H167" s="525"/>
      <c r="I167" s="525"/>
      <c r="J167" s="525"/>
      <c r="K167" s="525"/>
      <c r="L167" s="525"/>
    </row>
    <row r="168" spans="1:12" x14ac:dyDescent="0.35">
      <c r="A168" s="525"/>
      <c r="B168" s="525"/>
      <c r="C168" s="525"/>
      <c r="D168" s="525"/>
      <c r="E168" s="525"/>
      <c r="F168" s="525"/>
      <c r="G168" s="525"/>
      <c r="H168" s="525"/>
      <c r="I168" s="525"/>
      <c r="J168" s="525"/>
      <c r="K168" s="525"/>
      <c r="L168" s="525"/>
    </row>
    <row r="169" spans="1:12" x14ac:dyDescent="0.35">
      <c r="A169" s="525"/>
      <c r="B169" s="525"/>
      <c r="C169" s="525"/>
      <c r="D169" s="525"/>
      <c r="E169" s="525"/>
      <c r="F169" s="525"/>
      <c r="G169" s="525"/>
      <c r="H169" s="525"/>
      <c r="I169" s="525"/>
      <c r="J169" s="525"/>
      <c r="K169" s="525"/>
      <c r="L169" s="525"/>
    </row>
    <row r="170" spans="1:12" x14ac:dyDescent="0.35">
      <c r="A170" s="525"/>
      <c r="B170" s="525"/>
      <c r="C170" s="525"/>
      <c r="D170" s="525"/>
      <c r="E170" s="525"/>
      <c r="F170" s="525"/>
      <c r="G170" s="525"/>
      <c r="H170" s="525"/>
      <c r="I170" s="525"/>
      <c r="J170" s="525"/>
      <c r="K170" s="525"/>
      <c r="L170" s="525"/>
    </row>
    <row r="171" spans="1:12" x14ac:dyDescent="0.35">
      <c r="A171" s="525"/>
      <c r="B171" s="525"/>
      <c r="C171" s="525"/>
      <c r="D171" s="525"/>
      <c r="E171" s="525"/>
      <c r="F171" s="525"/>
      <c r="G171" s="525"/>
      <c r="H171" s="525"/>
      <c r="I171" s="525"/>
      <c r="J171" s="525"/>
      <c r="K171" s="525"/>
      <c r="L171" s="525"/>
    </row>
    <row r="172" spans="1:12" x14ac:dyDescent="0.35">
      <c r="A172" s="525"/>
      <c r="B172" s="525"/>
      <c r="C172" s="525"/>
      <c r="D172" s="525"/>
      <c r="E172" s="525"/>
      <c r="F172" s="525"/>
      <c r="G172" s="525"/>
      <c r="H172" s="525"/>
      <c r="I172" s="525"/>
      <c r="J172" s="525"/>
      <c r="K172" s="525"/>
      <c r="L172" s="525"/>
    </row>
    <row r="173" spans="1:12" x14ac:dyDescent="0.35">
      <c r="A173" s="525"/>
      <c r="B173" s="525"/>
      <c r="C173" s="525"/>
      <c r="D173" s="525"/>
      <c r="E173" s="525"/>
      <c r="F173" s="525"/>
      <c r="G173" s="525"/>
      <c r="H173" s="525"/>
      <c r="I173" s="525"/>
      <c r="J173" s="525"/>
      <c r="K173" s="525"/>
      <c r="L173" s="525"/>
    </row>
    <row r="174" spans="1:12" x14ac:dyDescent="0.35">
      <c r="A174" s="525"/>
      <c r="B174" s="525"/>
      <c r="C174" s="525"/>
      <c r="D174" s="525"/>
      <c r="E174" s="525"/>
      <c r="F174" s="525"/>
      <c r="G174" s="525"/>
      <c r="H174" s="525"/>
      <c r="I174" s="525"/>
      <c r="J174" s="525"/>
      <c r="K174" s="525"/>
      <c r="L174" s="525"/>
    </row>
    <row r="175" spans="1:12" x14ac:dyDescent="0.35">
      <c r="A175" s="525"/>
      <c r="B175" s="525"/>
      <c r="C175" s="525"/>
      <c r="D175" s="525"/>
      <c r="E175" s="525"/>
      <c r="F175" s="525"/>
      <c r="G175" s="525"/>
      <c r="H175" s="525"/>
      <c r="I175" s="525"/>
      <c r="J175" s="525"/>
      <c r="K175" s="525"/>
      <c r="L175" s="525"/>
    </row>
    <row r="176" spans="1:12" x14ac:dyDescent="0.35">
      <c r="A176" s="525"/>
      <c r="B176" s="525"/>
      <c r="C176" s="525"/>
      <c r="D176" s="525"/>
      <c r="E176" s="525"/>
      <c r="F176" s="525"/>
      <c r="G176" s="525"/>
      <c r="H176" s="525"/>
      <c r="I176" s="525"/>
      <c r="J176" s="525"/>
      <c r="K176" s="525"/>
      <c r="L176" s="525"/>
    </row>
    <row r="177" spans="1:12" x14ac:dyDescent="0.35">
      <c r="A177" s="525"/>
      <c r="B177" s="525"/>
      <c r="C177" s="525"/>
      <c r="D177" s="525"/>
      <c r="E177" s="525"/>
      <c r="F177" s="525"/>
      <c r="G177" s="525"/>
      <c r="H177" s="525"/>
      <c r="I177" s="525"/>
      <c r="J177" s="525"/>
      <c r="K177" s="525"/>
      <c r="L177" s="525"/>
    </row>
    <row r="178" spans="1:12" x14ac:dyDescent="0.35">
      <c r="A178" s="525"/>
      <c r="B178" s="525"/>
      <c r="C178" s="525"/>
      <c r="D178" s="525"/>
      <c r="E178" s="525"/>
      <c r="F178" s="525"/>
      <c r="G178" s="525"/>
      <c r="H178" s="525"/>
      <c r="I178" s="525"/>
      <c r="J178" s="525"/>
      <c r="K178" s="525"/>
      <c r="L178" s="525"/>
    </row>
    <row r="179" spans="1:12" x14ac:dyDescent="0.35">
      <c r="A179" s="525"/>
      <c r="B179" s="525"/>
      <c r="C179" s="525"/>
      <c r="D179" s="525"/>
      <c r="E179" s="525"/>
      <c r="F179" s="525"/>
      <c r="G179" s="525"/>
      <c r="H179" s="525"/>
      <c r="I179" s="525"/>
      <c r="J179" s="525"/>
      <c r="K179" s="525"/>
      <c r="L179" s="525"/>
    </row>
    <row r="180" spans="1:12" x14ac:dyDescent="0.35">
      <c r="A180" s="525"/>
      <c r="B180" s="525"/>
      <c r="C180" s="525"/>
      <c r="D180" s="525"/>
      <c r="E180" s="525"/>
      <c r="F180" s="525"/>
      <c r="G180" s="525"/>
      <c r="H180" s="525"/>
      <c r="I180" s="525"/>
      <c r="J180" s="525"/>
      <c r="K180" s="525"/>
      <c r="L180" s="525"/>
    </row>
    <row r="181" spans="1:12" x14ac:dyDescent="0.35">
      <c r="A181" s="525"/>
      <c r="B181" s="525"/>
      <c r="C181" s="525"/>
      <c r="D181" s="525"/>
      <c r="E181" s="525"/>
      <c r="F181" s="525"/>
      <c r="G181" s="525"/>
      <c r="H181" s="525"/>
      <c r="I181" s="525"/>
      <c r="J181" s="525"/>
      <c r="K181" s="525"/>
      <c r="L181" s="525"/>
    </row>
    <row r="182" spans="1:12" x14ac:dyDescent="0.35">
      <c r="A182" s="525"/>
      <c r="B182" s="525"/>
      <c r="C182" s="525"/>
      <c r="D182" s="525"/>
      <c r="E182" s="525"/>
      <c r="F182" s="525"/>
      <c r="G182" s="525"/>
      <c r="H182" s="525"/>
      <c r="I182" s="525"/>
      <c r="J182" s="525"/>
      <c r="K182" s="525"/>
      <c r="L182" s="525"/>
    </row>
    <row r="183" spans="1:12" x14ac:dyDescent="0.35">
      <c r="A183" s="525"/>
      <c r="B183" s="525"/>
      <c r="C183" s="525"/>
      <c r="D183" s="525"/>
      <c r="E183" s="525"/>
      <c r="F183" s="525"/>
      <c r="G183" s="525"/>
      <c r="H183" s="525"/>
      <c r="I183" s="525"/>
      <c r="J183" s="525"/>
      <c r="K183" s="525"/>
      <c r="L183" s="525"/>
    </row>
    <row r="184" spans="1:12" x14ac:dyDescent="0.35">
      <c r="A184" s="525"/>
      <c r="B184" s="525"/>
      <c r="C184" s="525"/>
      <c r="D184" s="525"/>
      <c r="E184" s="525"/>
      <c r="F184" s="525"/>
      <c r="G184" s="525"/>
      <c r="H184" s="525"/>
      <c r="I184" s="525"/>
      <c r="J184" s="525"/>
      <c r="K184" s="525"/>
      <c r="L184" s="525"/>
    </row>
    <row r="185" spans="1:12" x14ac:dyDescent="0.35">
      <c r="A185" s="525"/>
      <c r="B185" s="525"/>
      <c r="C185" s="525"/>
      <c r="D185" s="525"/>
      <c r="E185" s="525"/>
      <c r="F185" s="525"/>
      <c r="G185" s="525"/>
      <c r="H185" s="525"/>
      <c r="I185" s="525"/>
      <c r="J185" s="525"/>
      <c r="K185" s="525"/>
      <c r="L185" s="525"/>
    </row>
    <row r="186" spans="1:12" x14ac:dyDescent="0.35">
      <c r="A186" s="525"/>
      <c r="B186" s="525"/>
      <c r="C186" s="525"/>
      <c r="D186" s="525"/>
      <c r="E186" s="525"/>
      <c r="F186" s="525"/>
      <c r="G186" s="525"/>
      <c r="H186" s="525"/>
      <c r="I186" s="525"/>
      <c r="J186" s="525"/>
      <c r="K186" s="525"/>
      <c r="L186" s="525"/>
    </row>
    <row r="187" spans="1:12" x14ac:dyDescent="0.35">
      <c r="A187" s="525"/>
      <c r="B187" s="525"/>
      <c r="C187" s="525"/>
      <c r="D187" s="525"/>
      <c r="E187" s="525"/>
      <c r="F187" s="525"/>
      <c r="G187" s="525"/>
      <c r="H187" s="525"/>
      <c r="I187" s="525"/>
      <c r="J187" s="525"/>
      <c r="K187" s="525"/>
      <c r="L187" s="525"/>
    </row>
    <row r="188" spans="1:12" x14ac:dyDescent="0.35">
      <c r="A188" s="525"/>
      <c r="B188" s="525"/>
      <c r="C188" s="525"/>
      <c r="D188" s="525"/>
      <c r="E188" s="525"/>
      <c r="F188" s="525"/>
      <c r="G188" s="525"/>
      <c r="H188" s="525"/>
      <c r="I188" s="525"/>
      <c r="J188" s="525"/>
      <c r="K188" s="525"/>
      <c r="L188" s="525"/>
    </row>
    <row r="189" spans="1:12" x14ac:dyDescent="0.35">
      <c r="A189" s="525"/>
      <c r="B189" s="525"/>
      <c r="C189" s="525"/>
      <c r="D189" s="525"/>
      <c r="E189" s="525"/>
      <c r="F189" s="525"/>
      <c r="G189" s="525"/>
      <c r="H189" s="525"/>
      <c r="I189" s="525"/>
      <c r="J189" s="525"/>
      <c r="K189" s="525"/>
      <c r="L189" s="525"/>
    </row>
    <row r="190" spans="1:12" x14ac:dyDescent="0.35">
      <c r="A190" s="525"/>
      <c r="B190" s="525"/>
      <c r="C190" s="525"/>
      <c r="D190" s="525"/>
      <c r="E190" s="525"/>
      <c r="F190" s="525"/>
      <c r="G190" s="525"/>
      <c r="H190" s="525"/>
      <c r="I190" s="525"/>
      <c r="J190" s="525"/>
      <c r="K190" s="525"/>
      <c r="L190" s="525"/>
    </row>
    <row r="191" spans="1:12" x14ac:dyDescent="0.35">
      <c r="A191" s="525"/>
      <c r="B191" s="525"/>
      <c r="C191" s="525"/>
      <c r="D191" s="525"/>
      <c r="E191" s="525"/>
      <c r="F191" s="525"/>
      <c r="G191" s="525"/>
      <c r="H191" s="525"/>
      <c r="I191" s="525"/>
      <c r="J191" s="525"/>
      <c r="K191" s="525"/>
      <c r="L191" s="525"/>
    </row>
    <row r="192" spans="1:12" x14ac:dyDescent="0.35">
      <c r="A192" s="525"/>
      <c r="B192" s="525"/>
      <c r="C192" s="525"/>
      <c r="D192" s="525"/>
      <c r="E192" s="525"/>
      <c r="F192" s="525"/>
      <c r="G192" s="525"/>
      <c r="H192" s="525"/>
      <c r="I192" s="525"/>
      <c r="J192" s="525"/>
      <c r="K192" s="525"/>
      <c r="L192" s="525"/>
    </row>
    <row r="193" spans="1:12" x14ac:dyDescent="0.35">
      <c r="A193" s="525"/>
      <c r="B193" s="525"/>
      <c r="C193" s="525"/>
      <c r="D193" s="525"/>
      <c r="E193" s="525"/>
      <c r="F193" s="525"/>
      <c r="G193" s="525"/>
      <c r="H193" s="525"/>
      <c r="I193" s="525"/>
      <c r="J193" s="525"/>
      <c r="K193" s="525"/>
      <c r="L193" s="525"/>
    </row>
    <row r="194" spans="1:12" x14ac:dyDescent="0.35">
      <c r="A194" s="525"/>
      <c r="B194" s="525"/>
      <c r="C194" s="525"/>
      <c r="D194" s="525"/>
      <c r="E194" s="525"/>
      <c r="F194" s="525"/>
      <c r="G194" s="525"/>
      <c r="H194" s="525"/>
      <c r="I194" s="525"/>
      <c r="J194" s="525"/>
      <c r="K194" s="525"/>
      <c r="L194" s="525"/>
    </row>
    <row r="195" spans="1:12" x14ac:dyDescent="0.35">
      <c r="A195" s="525"/>
      <c r="B195" s="525"/>
      <c r="C195" s="525"/>
      <c r="D195" s="525"/>
      <c r="E195" s="525"/>
      <c r="F195" s="525"/>
      <c r="G195" s="525"/>
      <c r="H195" s="525"/>
      <c r="I195" s="525"/>
      <c r="J195" s="525"/>
      <c r="K195" s="525"/>
      <c r="L195" s="525"/>
    </row>
    <row r="196" spans="1:12" x14ac:dyDescent="0.35">
      <c r="A196" s="525"/>
      <c r="B196" s="525"/>
      <c r="C196" s="525"/>
      <c r="D196" s="525"/>
      <c r="E196" s="525"/>
      <c r="F196" s="525"/>
      <c r="G196" s="525"/>
      <c r="H196" s="525"/>
      <c r="I196" s="525"/>
      <c r="J196" s="525"/>
      <c r="K196" s="525"/>
      <c r="L196" s="525"/>
    </row>
    <row r="197" spans="1:12" x14ac:dyDescent="0.35">
      <c r="A197" s="525"/>
      <c r="B197" s="525"/>
      <c r="C197" s="525"/>
      <c r="D197" s="525"/>
      <c r="E197" s="525"/>
      <c r="F197" s="525"/>
      <c r="G197" s="525"/>
      <c r="H197" s="525"/>
      <c r="I197" s="525"/>
      <c r="J197" s="525"/>
      <c r="K197" s="525"/>
      <c r="L197" s="525"/>
    </row>
    <row r="198" spans="1:12" x14ac:dyDescent="0.35">
      <c r="A198" s="525"/>
      <c r="B198" s="525"/>
      <c r="C198" s="525"/>
      <c r="D198" s="525"/>
      <c r="E198" s="525"/>
      <c r="F198" s="525"/>
      <c r="G198" s="525"/>
      <c r="H198" s="525"/>
      <c r="I198" s="525"/>
      <c r="J198" s="525"/>
      <c r="K198" s="525"/>
      <c r="L198" s="525"/>
    </row>
    <row r="199" spans="1:12" x14ac:dyDescent="0.35">
      <c r="A199" s="525"/>
      <c r="B199" s="525"/>
      <c r="C199" s="525"/>
      <c r="D199" s="525"/>
      <c r="E199" s="525"/>
      <c r="F199" s="525"/>
      <c r="G199" s="525"/>
      <c r="H199" s="525"/>
      <c r="I199" s="525"/>
      <c r="J199" s="525"/>
      <c r="K199" s="525"/>
      <c r="L199" s="525"/>
    </row>
    <row r="200" spans="1:12" x14ac:dyDescent="0.35">
      <c r="A200" s="525"/>
      <c r="B200" s="525"/>
      <c r="C200" s="525"/>
      <c r="D200" s="525"/>
      <c r="E200" s="525"/>
      <c r="F200" s="525"/>
      <c r="G200" s="525"/>
      <c r="H200" s="525"/>
      <c r="I200" s="525"/>
      <c r="J200" s="525"/>
      <c r="K200" s="525"/>
      <c r="L200" s="525"/>
    </row>
    <row r="201" spans="1:12" x14ac:dyDescent="0.35">
      <c r="A201" s="525"/>
      <c r="B201" s="525"/>
      <c r="C201" s="525"/>
      <c r="D201" s="525"/>
      <c r="E201" s="525"/>
      <c r="F201" s="525"/>
      <c r="G201" s="525"/>
      <c r="H201" s="525"/>
      <c r="I201" s="525"/>
      <c r="J201" s="525"/>
      <c r="K201" s="525"/>
      <c r="L201" s="525"/>
    </row>
    <row r="202" spans="1:12" x14ac:dyDescent="0.35">
      <c r="A202" s="525"/>
      <c r="B202" s="525"/>
      <c r="C202" s="525"/>
      <c r="D202" s="525"/>
      <c r="E202" s="525"/>
      <c r="F202" s="525"/>
      <c r="G202" s="525"/>
      <c r="H202" s="525"/>
      <c r="I202" s="525"/>
      <c r="J202" s="525"/>
      <c r="K202" s="525"/>
      <c r="L202" s="525"/>
    </row>
    <row r="203" spans="1:12" x14ac:dyDescent="0.35">
      <c r="A203" s="525"/>
      <c r="B203" s="525"/>
      <c r="C203" s="525"/>
      <c r="D203" s="525"/>
      <c r="E203" s="525"/>
      <c r="F203" s="525"/>
      <c r="G203" s="525"/>
      <c r="H203" s="525"/>
      <c r="I203" s="525"/>
      <c r="J203" s="525"/>
      <c r="K203" s="525"/>
      <c r="L203" s="525"/>
    </row>
    <row r="204" spans="1:12" x14ac:dyDescent="0.35">
      <c r="A204" s="525"/>
      <c r="B204" s="525"/>
      <c r="C204" s="525"/>
      <c r="D204" s="525"/>
      <c r="E204" s="525"/>
      <c r="F204" s="525"/>
      <c r="G204" s="525"/>
      <c r="H204" s="525"/>
      <c r="I204" s="525"/>
      <c r="J204" s="525"/>
      <c r="K204" s="525"/>
      <c r="L204" s="525"/>
    </row>
    <row r="205" spans="1:12" x14ac:dyDescent="0.35">
      <c r="A205" s="525"/>
      <c r="B205" s="525"/>
      <c r="C205" s="525"/>
      <c r="D205" s="525"/>
      <c r="E205" s="525"/>
      <c r="F205" s="525"/>
      <c r="G205" s="525"/>
      <c r="H205" s="525"/>
      <c r="I205" s="525"/>
      <c r="J205" s="525"/>
      <c r="K205" s="525"/>
      <c r="L205" s="525"/>
    </row>
    <row r="206" spans="1:12" x14ac:dyDescent="0.35">
      <c r="A206" s="525"/>
      <c r="B206" s="525"/>
      <c r="C206" s="525"/>
      <c r="D206" s="525"/>
      <c r="E206" s="525"/>
      <c r="F206" s="525"/>
      <c r="G206" s="525"/>
      <c r="H206" s="525"/>
      <c r="I206" s="525"/>
      <c r="J206" s="525"/>
      <c r="K206" s="525"/>
      <c r="L206" s="525"/>
    </row>
    <row r="207" spans="1:12" x14ac:dyDescent="0.35">
      <c r="A207" s="525"/>
      <c r="B207" s="525"/>
      <c r="C207" s="525"/>
      <c r="D207" s="525"/>
      <c r="E207" s="525"/>
      <c r="F207" s="525"/>
      <c r="G207" s="525"/>
      <c r="H207" s="525"/>
      <c r="I207" s="525"/>
      <c r="J207" s="525"/>
      <c r="K207" s="525"/>
      <c r="L207" s="525"/>
    </row>
    <row r="208" spans="1:12" x14ac:dyDescent="0.35">
      <c r="A208" s="525"/>
      <c r="B208" s="525"/>
      <c r="C208" s="525"/>
      <c r="D208" s="525"/>
      <c r="E208" s="525"/>
      <c r="F208" s="525"/>
      <c r="G208" s="525"/>
      <c r="H208" s="525"/>
      <c r="I208" s="525"/>
      <c r="J208" s="525"/>
      <c r="K208" s="525"/>
      <c r="L208" s="525"/>
    </row>
    <row r="209" spans="1:12" x14ac:dyDescent="0.35">
      <c r="A209" s="525"/>
      <c r="B209" s="525"/>
      <c r="C209" s="525"/>
      <c r="D209" s="525"/>
      <c r="E209" s="525"/>
      <c r="F209" s="525"/>
      <c r="G209" s="525"/>
      <c r="H209" s="525"/>
      <c r="I209" s="525"/>
      <c r="J209" s="525"/>
      <c r="K209" s="525"/>
      <c r="L209" s="525"/>
    </row>
    <row r="210" spans="1:12" x14ac:dyDescent="0.35">
      <c r="A210" s="525"/>
      <c r="B210" s="525"/>
      <c r="C210" s="525"/>
      <c r="D210" s="525"/>
      <c r="E210" s="525"/>
      <c r="F210" s="525"/>
      <c r="G210" s="525"/>
      <c r="H210" s="525"/>
      <c r="I210" s="525"/>
      <c r="J210" s="525"/>
      <c r="K210" s="525"/>
      <c r="L210" s="525"/>
    </row>
    <row r="211" spans="1:12" x14ac:dyDescent="0.35">
      <c r="A211" s="525"/>
      <c r="B211" s="525"/>
      <c r="C211" s="525"/>
      <c r="D211" s="525"/>
      <c r="E211" s="525"/>
      <c r="F211" s="525"/>
      <c r="G211" s="525"/>
      <c r="H211" s="525"/>
      <c r="I211" s="525"/>
      <c r="J211" s="525"/>
      <c r="K211" s="525"/>
      <c r="L211" s="525"/>
    </row>
    <row r="212" spans="1:12" x14ac:dyDescent="0.35">
      <c r="A212" s="525"/>
      <c r="B212" s="525"/>
      <c r="C212" s="525"/>
      <c r="D212" s="525"/>
      <c r="E212" s="525"/>
      <c r="F212" s="525"/>
      <c r="G212" s="525"/>
      <c r="H212" s="525"/>
      <c r="I212" s="525"/>
      <c r="J212" s="525"/>
      <c r="K212" s="525"/>
      <c r="L212" s="525"/>
    </row>
    <row r="213" spans="1:12" x14ac:dyDescent="0.35">
      <c r="A213" s="525"/>
      <c r="B213" s="525"/>
      <c r="C213" s="525"/>
      <c r="D213" s="525"/>
      <c r="E213" s="525"/>
      <c r="F213" s="525"/>
      <c r="G213" s="525"/>
      <c r="H213" s="525"/>
      <c r="I213" s="525"/>
      <c r="J213" s="525"/>
      <c r="K213" s="525"/>
      <c r="L213" s="525"/>
    </row>
    <row r="214" spans="1:12" x14ac:dyDescent="0.35">
      <c r="A214" s="525"/>
      <c r="B214" s="525"/>
      <c r="C214" s="525"/>
      <c r="D214" s="525"/>
      <c r="E214" s="525"/>
      <c r="F214" s="525"/>
      <c r="G214" s="525"/>
      <c r="H214" s="525"/>
      <c r="I214" s="525"/>
      <c r="J214" s="525"/>
      <c r="K214" s="525"/>
      <c r="L214" s="525"/>
    </row>
    <row r="215" spans="1:12" x14ac:dyDescent="0.35">
      <c r="A215" s="525"/>
      <c r="B215" s="525"/>
      <c r="C215" s="525"/>
      <c r="D215" s="525"/>
      <c r="E215" s="525"/>
      <c r="F215" s="525"/>
      <c r="G215" s="525"/>
      <c r="H215" s="525"/>
      <c r="I215" s="525"/>
      <c r="J215" s="525"/>
      <c r="K215" s="525"/>
      <c r="L215" s="525"/>
    </row>
    <row r="216" spans="1:12" x14ac:dyDescent="0.35">
      <c r="A216" s="525"/>
      <c r="B216" s="525"/>
      <c r="C216" s="525"/>
      <c r="D216" s="525"/>
      <c r="E216" s="525"/>
      <c r="F216" s="525"/>
      <c r="G216" s="525"/>
      <c r="H216" s="525"/>
      <c r="I216" s="525"/>
      <c r="J216" s="525"/>
      <c r="K216" s="525"/>
      <c r="L216" s="525"/>
    </row>
    <row r="217" spans="1:12" x14ac:dyDescent="0.35">
      <c r="A217" s="525"/>
      <c r="B217" s="525"/>
      <c r="C217" s="525"/>
      <c r="D217" s="525"/>
      <c r="E217" s="525"/>
      <c r="F217" s="525"/>
      <c r="G217" s="525"/>
      <c r="H217" s="525"/>
      <c r="I217" s="525"/>
      <c r="J217" s="525"/>
      <c r="K217" s="525"/>
      <c r="L217" s="525"/>
    </row>
  </sheetData>
  <mergeCells count="124">
    <mergeCell ref="A100:A105"/>
    <mergeCell ref="A18:A27"/>
    <mergeCell ref="A48:E48"/>
    <mergeCell ref="A79:A85"/>
    <mergeCell ref="J51:L51"/>
    <mergeCell ref="J48:L48"/>
    <mergeCell ref="J50:L50"/>
    <mergeCell ref="J52:L52"/>
    <mergeCell ref="J53:L53"/>
    <mergeCell ref="J54:L54"/>
    <mergeCell ref="J55:L55"/>
    <mergeCell ref="J56:L56"/>
    <mergeCell ref="D66:E66"/>
    <mergeCell ref="D67:E67"/>
    <mergeCell ref="D68:E68"/>
    <mergeCell ref="D69:E69"/>
    <mergeCell ref="D70:E70"/>
    <mergeCell ref="J66:K66"/>
    <mergeCell ref="J67:K67"/>
    <mergeCell ref="J68:K68"/>
    <mergeCell ref="J69:K69"/>
    <mergeCell ref="J70:K70"/>
    <mergeCell ref="G66:H66"/>
    <mergeCell ref="G67:H67"/>
    <mergeCell ref="A142:L142"/>
    <mergeCell ref="E14:G14"/>
    <mergeCell ref="G18:H18"/>
    <mergeCell ref="G29:H29"/>
    <mergeCell ref="G36:H36"/>
    <mergeCell ref="D29:E29"/>
    <mergeCell ref="J29:K29"/>
    <mergeCell ref="D36:E36"/>
    <mergeCell ref="J36:K36"/>
    <mergeCell ref="D41:E41"/>
    <mergeCell ref="G41:H41"/>
    <mergeCell ref="J41:K41"/>
    <mergeCell ref="A43:A45"/>
    <mergeCell ref="D37:E37"/>
    <mergeCell ref="A107:L107"/>
    <mergeCell ref="A108:L108"/>
    <mergeCell ref="A66:A70"/>
    <mergeCell ref="A73:A76"/>
    <mergeCell ref="A88:A97"/>
    <mergeCell ref="D18:E18"/>
    <mergeCell ref="A38:A39"/>
    <mergeCell ref="J57:L57"/>
    <mergeCell ref="J60:L60"/>
    <mergeCell ref="J18:K18"/>
    <mergeCell ref="A16:K16"/>
    <mergeCell ref="H14:I14"/>
    <mergeCell ref="A1:K1"/>
    <mergeCell ref="A3:K3"/>
    <mergeCell ref="D65:E65"/>
    <mergeCell ref="G65:H65"/>
    <mergeCell ref="J65:K65"/>
    <mergeCell ref="A63:K63"/>
    <mergeCell ref="G37:H37"/>
    <mergeCell ref="J37:K37"/>
    <mergeCell ref="D38:E38"/>
    <mergeCell ref="J38:K38"/>
    <mergeCell ref="G39:H39"/>
    <mergeCell ref="A30:A35"/>
    <mergeCell ref="A65:B65"/>
    <mergeCell ref="J58:L58"/>
    <mergeCell ref="J59:L59"/>
    <mergeCell ref="G68:H68"/>
    <mergeCell ref="G69:H69"/>
    <mergeCell ref="G70:H70"/>
    <mergeCell ref="D72:E72"/>
    <mergeCell ref="G72:H72"/>
    <mergeCell ref="J72:K72"/>
    <mergeCell ref="D78:E78"/>
    <mergeCell ref="G78:H78"/>
    <mergeCell ref="J78:K78"/>
    <mergeCell ref="D73:E73"/>
    <mergeCell ref="D74:E74"/>
    <mergeCell ref="D75:E75"/>
    <mergeCell ref="J73:K73"/>
    <mergeCell ref="J74:K74"/>
    <mergeCell ref="J75:K75"/>
    <mergeCell ref="J76:K76"/>
    <mergeCell ref="D76:E76"/>
    <mergeCell ref="D87:E87"/>
    <mergeCell ref="G87:H87"/>
    <mergeCell ref="J87:K87"/>
    <mergeCell ref="D99:E99"/>
    <mergeCell ref="G99:H99"/>
    <mergeCell ref="J99:K99"/>
    <mergeCell ref="G88:H88"/>
    <mergeCell ref="G89:H89"/>
    <mergeCell ref="G90:H90"/>
    <mergeCell ref="G91:H91"/>
    <mergeCell ref="G92:H92"/>
    <mergeCell ref="G93:H93"/>
    <mergeCell ref="G94:H94"/>
    <mergeCell ref="G95:H95"/>
    <mergeCell ref="G96:H96"/>
    <mergeCell ref="G97:H97"/>
    <mergeCell ref="J105:K105"/>
    <mergeCell ref="D100:E100"/>
    <mergeCell ref="D101:E101"/>
    <mergeCell ref="D102:E102"/>
    <mergeCell ref="D103:E103"/>
    <mergeCell ref="D104:E104"/>
    <mergeCell ref="D105:E105"/>
    <mergeCell ref="J100:K100"/>
    <mergeCell ref="J101:K101"/>
    <mergeCell ref="J102:K102"/>
    <mergeCell ref="J103:K103"/>
    <mergeCell ref="J104:K104"/>
    <mergeCell ref="G82:H82"/>
    <mergeCell ref="G83:H83"/>
    <mergeCell ref="G84:H84"/>
    <mergeCell ref="G85:H85"/>
    <mergeCell ref="G76:H76"/>
    <mergeCell ref="J81:K81"/>
    <mergeCell ref="J80:K80"/>
    <mergeCell ref="J79:K79"/>
    <mergeCell ref="D79:E79"/>
    <mergeCell ref="D80:E80"/>
    <mergeCell ref="D81:E81"/>
    <mergeCell ref="G79:H79"/>
    <mergeCell ref="G81:H81"/>
    <mergeCell ref="G80:H80"/>
  </mergeCells>
  <dataValidations count="56">
    <dataValidation type="list" allowBlank="1" showInputMessage="1" showErrorMessage="1" sqref="I20:I28 G28:H28">
      <formula1>$O$44:$R$44</formula1>
    </dataValidation>
    <dataValidation type="list" allowBlank="1" showInputMessage="1" showErrorMessage="1" sqref="G90 I90">
      <formula1>$O$90:$U$90</formula1>
    </dataValidation>
    <dataValidation type="list" allowBlank="1" showInputMessage="1" showErrorMessage="1" sqref="D38 J38">
      <formula1>$O$38:$T$38</formula1>
    </dataValidation>
    <dataValidation type="list" allowBlank="1" showInputMessage="1" showErrorMessage="1" sqref="G50:I60">
      <formula1>$O$16:$P$16</formula1>
    </dataValidation>
    <dataValidation type="list" allowBlank="1" showInputMessage="1" showErrorMessage="1" sqref="J66 D66">
      <formula1>$O$66:$T$66</formula1>
    </dataValidation>
    <dataValidation type="list" allowBlank="1" showInputMessage="1" showErrorMessage="1" sqref="G85:G86 I85:I86 H86">
      <formula1>$O$85:$R$85</formula1>
    </dataValidation>
    <dataValidation type="list" allowBlank="1" showInputMessage="1" showErrorMessage="1" sqref="I81">
      <formula1>"Natural,Eroded,Occassional,Straightened"</formula1>
    </dataValidation>
    <dataValidation type="list" allowBlank="1" showInputMessage="1" showErrorMessage="1" sqref="I79">
      <formula1>"Bare,Pervious,Impervious"</formula1>
    </dataValidation>
    <dataValidation type="list" allowBlank="1" showInputMessage="1" showErrorMessage="1" sqref="J80 D80 G80 I80">
      <formula1>$O$80:$S$80</formula1>
    </dataValidation>
    <dataValidation type="list" allowBlank="1" showInputMessage="1" showErrorMessage="1" sqref="G91 I91">
      <formula1>$O$91:$T$91</formula1>
    </dataValidation>
    <dataValidation type="list" allowBlank="1" showInputMessage="1" showErrorMessage="1" sqref="G97:G98 I97:I98 H98">
      <formula1>$O$97:$S$97</formula1>
    </dataValidation>
    <dataValidation type="list" allowBlank="1" showInputMessage="1" showErrorMessage="1" sqref="G95 I95">
      <formula1>$O$95:$S$95</formula1>
    </dataValidation>
    <dataValidation type="list" allowBlank="1" showInputMessage="1" showErrorMessage="1" sqref="G94 I94">
      <formula1>$O$94:$S$94</formula1>
    </dataValidation>
    <dataValidation type="list" allowBlank="1" showInputMessage="1" showErrorMessage="1" sqref="G93 I93">
      <formula1>$O$93:$S$93</formula1>
    </dataValidation>
    <dataValidation type="list" allowBlank="1" showInputMessage="1" showErrorMessage="1" sqref="G89 I89">
      <formula1>$O$89:$T$89</formula1>
    </dataValidation>
    <dataValidation type="list" allowBlank="1" showInputMessage="1" showErrorMessage="1" sqref="G92 I92">
      <formula1>$O$92:$S$92</formula1>
    </dataValidation>
    <dataValidation type="list" allowBlank="1" showInputMessage="1" showErrorMessage="1" sqref="G96 I96">
      <formula1>$O$96:$S$96</formula1>
    </dataValidation>
    <dataValidation type="list" allowBlank="1" showInputMessage="1" showErrorMessage="1" sqref="D43:D45 J43:J45">
      <formula1>$O$41:$T$41</formula1>
    </dataValidation>
    <dataValidation type="list" allowBlank="1" showInputMessage="1" showErrorMessage="1" sqref="D20 J20">
      <formula1>$O$20:$T$20</formula1>
    </dataValidation>
    <dataValidation type="list" allowBlank="1" showInputMessage="1" showErrorMessage="1" sqref="D22 J22">
      <formula1>$O$22:$Q$22</formula1>
    </dataValidation>
    <dataValidation type="list" allowBlank="1" showInputMessage="1" showErrorMessage="1" sqref="D21 J21">
      <formula1>$O$21:$R$21</formula1>
    </dataValidation>
    <dataValidation type="list" allowBlank="1" showInputMessage="1" showErrorMessage="1" sqref="D23 J23">
      <formula1>$O$23:$R$23</formula1>
    </dataValidation>
    <dataValidation type="list" allowBlank="1" showInputMessage="1" showErrorMessage="1" sqref="D24 J24">
      <formula1>$O$24:$R$24</formula1>
    </dataValidation>
    <dataValidation type="list" allowBlank="1" showInputMessage="1" showErrorMessage="1" sqref="D25 J25">
      <formula1>$O$25:$P$25</formula1>
    </dataValidation>
    <dataValidation type="list" allowBlank="1" showInputMessage="1" showErrorMessage="1" sqref="D26 J26">
      <formula1>$O$26:$Q$26</formula1>
    </dataValidation>
    <dataValidation type="list" allowBlank="1" showInputMessage="1" showErrorMessage="1" sqref="D27:D28 J27:J28">
      <formula1>$O$27:$R$27</formula1>
    </dataValidation>
    <dataValidation type="list" allowBlank="1" showInputMessage="1" showErrorMessage="1" sqref="E20:F28 K20:K28">
      <formula1>$O$19:$S$19</formula1>
    </dataValidation>
    <dataValidation type="list" allowBlank="1" showInputMessage="1" showErrorMessage="1" sqref="E43:F45 K43:K45 H43:I45">
      <formula1>$O$43:$U$43</formula1>
    </dataValidation>
    <dataValidation type="list" allowBlank="1" showInputMessage="1" showErrorMessage="1" sqref="D67 G67 I67:J67">
      <formula1>$O$67:$U$67</formula1>
    </dataValidation>
    <dataValidation type="list" allowBlank="1" showInputMessage="1" showErrorMessage="1" sqref="D68 G68 I68:J68">
      <formula1>$O$68:$R$68</formula1>
    </dataValidation>
    <dataValidation type="list" allowBlank="1" showInputMessage="1" showErrorMessage="1" sqref="D69 G69 I69:J69">
      <formula1>$O$69:$T$69</formula1>
    </dataValidation>
    <dataValidation type="list" allowBlank="1" showInputMessage="1" showErrorMessage="1" sqref="G70:G71 I70:I71 H71 K71 J70 D70:D71">
      <formula1>$O$70:$T$70</formula1>
    </dataValidation>
    <dataValidation type="list" allowBlank="1" showInputMessage="1" showErrorMessage="1" sqref="D79 J79">
      <formula1>$O$79:$S$79</formula1>
    </dataValidation>
    <dataValidation type="list" allowBlank="1" showInputMessage="1" showErrorMessage="1" sqref="G84 I84">
      <formula1>$O$84:$S$84</formula1>
    </dataValidation>
    <dataValidation type="list" allowBlank="1" showInputMessage="1" showErrorMessage="1" sqref="D73 J73">
      <formula1>$O$73:$S$73</formula1>
    </dataValidation>
    <dataValidation type="list" allowBlank="1" showInputMessage="1" showErrorMessage="1" sqref="G43:G45">
      <formula1>$O$42:$U$42</formula1>
    </dataValidation>
    <dataValidation type="list" allowBlank="1" showInputMessage="1" showErrorMessage="1" sqref="D81 J81">
      <formula1>$O$81:$R$81</formula1>
    </dataValidation>
    <dataValidation type="list" allowBlank="1" showInputMessage="1" showErrorMessage="1" sqref="G76:G77 I76:I77 H77">
      <formula1>$O$76:$R$76</formula1>
    </dataValidation>
    <dataValidation type="list" allowBlank="1" showInputMessage="1" showErrorMessage="1" sqref="K31:K35 E31:F35 L31:L37">
      <formula1>$P$30:$S$30</formula1>
    </dataValidation>
    <dataValidation type="list" allowBlank="1" showInputMessage="1" showErrorMessage="1" sqref="I31:I35">
      <formula1>$O$30:$T$30</formula1>
    </dataValidation>
    <dataValidation type="list" allowBlank="1" showInputMessage="1" showErrorMessage="1" sqref="I39:I40 G39">
      <formula1>$O$39:$S$39</formula1>
    </dataValidation>
    <dataValidation type="list" allowBlank="1" showInputMessage="1" showErrorMessage="1" sqref="G48:I48">
      <formula1>$O$46:$P$46</formula1>
    </dataValidation>
    <dataValidation type="list" allowBlank="1" showInputMessage="1" showErrorMessage="1" sqref="E50:E60">
      <formula1>$O$49:$P$49</formula1>
    </dataValidation>
    <dataValidation type="list" allowBlank="1" showInputMessage="1" showErrorMessage="1" sqref="G83 I83">
      <formula1>$O$83:$T$83</formula1>
    </dataValidation>
    <dataValidation type="list" allowBlank="1" showInputMessage="1" showErrorMessage="1" sqref="G82 I82">
      <formula1>$O$82:$R$82</formula1>
    </dataValidation>
    <dataValidation type="list" allowBlank="1" showInputMessage="1" showErrorMessage="1" sqref="G88 I88">
      <formula1>$P$88:$W$88</formula1>
    </dataValidation>
    <dataValidation type="list" allowBlank="1" showInputMessage="1" showErrorMessage="1" sqref="D31:D35 J31:J35">
      <formula1>$O$31:$T$31</formula1>
    </dataValidation>
    <dataValidation type="list" allowBlank="1" showInputMessage="1" showErrorMessage="1" sqref="J74 D74">
      <formula1>$O$74:$S$74</formula1>
    </dataValidation>
    <dataValidation type="list" allowBlank="1" showInputMessage="1" showErrorMessage="1" sqref="D75 J75">
      <formula1>$O$75:$U$75</formula1>
    </dataValidation>
    <dataValidation type="list" allowBlank="1" showInputMessage="1" showErrorMessage="1" sqref="J100:K100">
      <formula1>$O$100:$W$100</formula1>
    </dataValidation>
    <dataValidation type="list" allowBlank="1" showInputMessage="1" showErrorMessage="1" sqref="D101 J101:K101">
      <formula1>$O$101:$T$101</formula1>
    </dataValidation>
    <dataValidation type="list" allowBlank="1" showInputMessage="1" showErrorMessage="1" sqref="D102 J102:K102">
      <formula1>$O$102:$S$102</formula1>
    </dataValidation>
    <dataValidation type="list" allowBlank="1" showInputMessage="1" showErrorMessage="1" sqref="D103 J103:K103">
      <formula1>$O$103:$S$103</formula1>
    </dataValidation>
    <dataValidation type="list" allowBlank="1" showInputMessage="1" showErrorMessage="1" sqref="D104 J104:K104">
      <formula1>$O$104:$S$104</formula1>
    </dataValidation>
    <dataValidation type="list" allowBlank="1" showInputMessage="1" showErrorMessage="1" sqref="D105 J105:K105">
      <formula1>$O$105:$T$105</formula1>
    </dataValidation>
    <dataValidation type="list" allowBlank="1" showInputMessage="1" showErrorMessage="1" sqref="D100:E100">
      <formula1>$O$100:$W$100</formula1>
    </dataValidation>
  </dataValidations>
  <pageMargins left="0.7" right="0.7" top="0.75" bottom="0.75" header="0.3" footer="0.3"/>
  <pageSetup paperSize="9" scale="44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133"/>
  <sheetViews>
    <sheetView topLeftCell="K47" zoomScale="90" zoomScaleNormal="90" workbookViewId="0">
      <selection activeCell="Z78" sqref="Z78"/>
    </sheetView>
  </sheetViews>
  <sheetFormatPr defaultRowHeight="14.5" x14ac:dyDescent="0.35"/>
  <cols>
    <col min="1" max="1" width="14.453125" customWidth="1"/>
    <col min="2" max="2" width="27.08984375" customWidth="1"/>
    <col min="4" max="5" width="9" bestFit="1" customWidth="1"/>
    <col min="6" max="8" width="10.6328125" bestFit="1" customWidth="1"/>
    <col min="9" max="10" width="10.6328125" style="277" customWidth="1"/>
    <col min="11" max="11" width="8.90625" customWidth="1"/>
    <col min="12" max="13" width="9.90625" customWidth="1"/>
    <col min="14" max="14" width="10.6328125" bestFit="1" customWidth="1"/>
    <col min="15" max="15" width="11.36328125" customWidth="1"/>
    <col min="16" max="16" width="11.6328125" customWidth="1"/>
    <col min="24" max="24" width="15.453125" customWidth="1"/>
    <col min="27" max="27" width="15.36328125" customWidth="1"/>
    <col min="28" max="28" width="11.6328125" customWidth="1"/>
    <col min="30" max="30" width="12.6328125" customWidth="1"/>
  </cols>
  <sheetData>
    <row r="1" spans="1:17" x14ac:dyDescent="0.35">
      <c r="A1" t="s">
        <v>24</v>
      </c>
      <c r="C1" s="19" t="s">
        <v>130</v>
      </c>
    </row>
    <row r="2" spans="1:17" x14ac:dyDescent="0.35">
      <c r="A2" t="s">
        <v>62</v>
      </c>
    </row>
    <row r="3" spans="1:17" x14ac:dyDescent="0.35">
      <c r="A3" t="s">
        <v>143</v>
      </c>
    </row>
    <row r="4" spans="1:17" x14ac:dyDescent="0.35">
      <c r="A4" t="s">
        <v>144</v>
      </c>
    </row>
    <row r="5" spans="1:17" x14ac:dyDescent="0.35">
      <c r="A5" t="s">
        <v>25</v>
      </c>
    </row>
    <row r="6" spans="1:17" x14ac:dyDescent="0.35">
      <c r="A6" t="s">
        <v>26</v>
      </c>
    </row>
    <row r="7" spans="1:17" x14ac:dyDescent="0.35">
      <c r="A7" t="s">
        <v>27</v>
      </c>
    </row>
    <row r="8" spans="1:17" x14ac:dyDescent="0.35">
      <c r="A8" t="s">
        <v>28</v>
      </c>
    </row>
    <row r="9" spans="1:17" x14ac:dyDescent="0.35">
      <c r="A9" t="s">
        <v>29</v>
      </c>
      <c r="C9" t="s">
        <v>30</v>
      </c>
      <c r="D9" t="s">
        <v>31</v>
      </c>
      <c r="F9" t="s">
        <v>32</v>
      </c>
      <c r="G9" t="s">
        <v>33</v>
      </c>
    </row>
    <row r="10" spans="1:17" x14ac:dyDescent="0.35">
      <c r="A10" t="s">
        <v>34</v>
      </c>
      <c r="C10" t="s">
        <v>35</v>
      </c>
      <c r="D10" t="s">
        <v>36</v>
      </c>
      <c r="F10" t="s">
        <v>37</v>
      </c>
      <c r="G10" t="s">
        <v>38</v>
      </c>
    </row>
    <row r="14" spans="1:17" ht="19" thickBot="1" x14ac:dyDescent="0.5">
      <c r="A14" s="699" t="s">
        <v>311</v>
      </c>
      <c r="B14" s="699"/>
      <c r="C14" s="699"/>
      <c r="D14" s="699"/>
      <c r="E14" s="699"/>
      <c r="F14" s="699"/>
      <c r="G14" s="699"/>
      <c r="H14" s="699"/>
      <c r="I14" s="246"/>
      <c r="J14" s="246"/>
    </row>
    <row r="15" spans="1:17" x14ac:dyDescent="0.35">
      <c r="A15" s="702" t="s">
        <v>357</v>
      </c>
      <c r="B15" s="106" t="s">
        <v>39</v>
      </c>
      <c r="C15" s="703" t="s">
        <v>54</v>
      </c>
      <c r="D15" s="704"/>
      <c r="E15" s="109" t="s">
        <v>172</v>
      </c>
      <c r="F15" s="703" t="s">
        <v>55</v>
      </c>
      <c r="G15" s="704"/>
      <c r="H15" s="11"/>
      <c r="I15" s="283" t="s">
        <v>328</v>
      </c>
      <c r="J15" s="283" t="s">
        <v>329</v>
      </c>
      <c r="L15" s="19" t="s">
        <v>341</v>
      </c>
      <c r="M15" s="19" t="s">
        <v>360</v>
      </c>
    </row>
    <row r="16" spans="1:17" x14ac:dyDescent="0.35">
      <c r="A16" s="702"/>
      <c r="B16" s="22" t="s">
        <v>40</v>
      </c>
      <c r="C16" s="20" t="s">
        <v>40</v>
      </c>
      <c r="D16" s="20" t="s">
        <v>41</v>
      </c>
      <c r="E16" s="20"/>
      <c r="F16" s="20" t="s">
        <v>40</v>
      </c>
      <c r="G16" s="20" t="s">
        <v>42</v>
      </c>
      <c r="H16" s="4"/>
      <c r="I16" s="283"/>
      <c r="J16" s="283"/>
      <c r="L16" s="19" t="s">
        <v>346</v>
      </c>
      <c r="M16" s="40" t="s">
        <v>121</v>
      </c>
      <c r="N16" s="40" t="s">
        <v>122</v>
      </c>
      <c r="O16" s="40" t="s">
        <v>123</v>
      </c>
      <c r="P16" s="40" t="s">
        <v>124</v>
      </c>
      <c r="Q16" s="39"/>
    </row>
    <row r="17" spans="1:25" x14ac:dyDescent="0.35">
      <c r="A17" s="702"/>
      <c r="B17" s="3" t="s">
        <v>43</v>
      </c>
      <c r="C17" s="121">
        <f>'Impact Form'!D20</f>
        <v>0</v>
      </c>
      <c r="D17" s="121">
        <f>'Impact Form'!E20</f>
        <v>0</v>
      </c>
      <c r="E17" s="1"/>
      <c r="F17" s="121">
        <f>'Impact Form'!J20</f>
        <v>0</v>
      </c>
      <c r="G17" s="121">
        <f>'Impact Form'!K20</f>
        <v>0</v>
      </c>
      <c r="H17" s="4"/>
      <c r="I17" s="283"/>
      <c r="J17" s="283"/>
      <c r="L17" s="19" t="s">
        <v>43</v>
      </c>
      <c r="M17" s="40" t="s">
        <v>103</v>
      </c>
      <c r="N17" s="40" t="s">
        <v>104</v>
      </c>
      <c r="O17" s="40" t="s">
        <v>105</v>
      </c>
      <c r="P17" s="40" t="s">
        <v>106</v>
      </c>
      <c r="Q17" s="40" t="s">
        <v>107</v>
      </c>
      <c r="R17" s="1"/>
    </row>
    <row r="18" spans="1:25" x14ac:dyDescent="0.35">
      <c r="A18" s="702"/>
      <c r="B18" s="3" t="s">
        <v>44</v>
      </c>
      <c r="C18" s="121">
        <f>'Impact Form'!D21</f>
        <v>0</v>
      </c>
      <c r="D18" s="121">
        <f>'Impact Form'!E21</f>
        <v>0</v>
      </c>
      <c r="E18" s="1"/>
      <c r="F18" s="121">
        <f>'Impact Form'!J21</f>
        <v>0</v>
      </c>
      <c r="G18" s="121">
        <f>'Impact Form'!K21</f>
        <v>0</v>
      </c>
      <c r="H18" s="4"/>
      <c r="I18" s="283"/>
      <c r="J18" s="283"/>
      <c r="L18" s="19" t="s">
        <v>44</v>
      </c>
      <c r="M18" s="40" t="s">
        <v>108</v>
      </c>
      <c r="N18" s="40" t="s">
        <v>109</v>
      </c>
      <c r="O18" s="40" t="s">
        <v>110</v>
      </c>
      <c r="P18" s="39"/>
      <c r="Q18" s="41"/>
    </row>
    <row r="19" spans="1:25" x14ac:dyDescent="0.35">
      <c r="A19" s="702"/>
      <c r="B19" s="3" t="s">
        <v>45</v>
      </c>
      <c r="C19" s="121">
        <f>'Impact Form'!D22</f>
        <v>0</v>
      </c>
      <c r="D19" s="121">
        <f>'Impact Form'!E22</f>
        <v>0</v>
      </c>
      <c r="E19" s="1"/>
      <c r="F19" s="121">
        <f>'Impact Form'!J22</f>
        <v>0</v>
      </c>
      <c r="G19" s="121">
        <f>'Impact Form'!K22</f>
        <v>0</v>
      </c>
      <c r="H19" s="4"/>
      <c r="I19" s="283"/>
      <c r="J19" s="283"/>
      <c r="L19" s="19" t="s">
        <v>45</v>
      </c>
      <c r="M19" s="52" t="s">
        <v>129</v>
      </c>
      <c r="N19" s="52" t="s">
        <v>125</v>
      </c>
      <c r="O19" s="39"/>
      <c r="P19" s="41"/>
      <c r="Q19" s="41"/>
    </row>
    <row r="20" spans="1:25" x14ac:dyDescent="0.35">
      <c r="A20" s="702"/>
      <c r="B20" s="3" t="s">
        <v>46</v>
      </c>
      <c r="C20" s="121">
        <f>'Impact Form'!D23</f>
        <v>0</v>
      </c>
      <c r="D20" s="121">
        <f>'Impact Form'!E23</f>
        <v>0</v>
      </c>
      <c r="E20" s="1"/>
      <c r="F20" s="121">
        <f>'Impact Form'!J23</f>
        <v>0</v>
      </c>
      <c r="G20" s="121">
        <f>'Impact Form'!K23</f>
        <v>0</v>
      </c>
      <c r="H20" s="4"/>
      <c r="I20" s="283"/>
      <c r="J20" s="283"/>
      <c r="L20" s="19" t="s">
        <v>46</v>
      </c>
      <c r="M20" s="40" t="s">
        <v>95</v>
      </c>
      <c r="N20" s="40" t="s">
        <v>111</v>
      </c>
      <c r="O20" s="40" t="s">
        <v>112</v>
      </c>
      <c r="P20" s="39"/>
      <c r="Q20" s="41"/>
    </row>
    <row r="21" spans="1:25" x14ac:dyDescent="0.35">
      <c r="A21" s="702"/>
      <c r="B21" s="3" t="s">
        <v>47</v>
      </c>
      <c r="C21" s="121" t="str">
        <f>'Impact Form'!D24</f>
        <v>Open</v>
      </c>
      <c r="D21" s="121" t="str">
        <f>'Impact Form'!E24</f>
        <v>81-100%</v>
      </c>
      <c r="E21" s="1"/>
      <c r="F21" s="121" t="str">
        <f>'Impact Form'!J24</f>
        <v>Open</v>
      </c>
      <c r="G21" s="121" t="str">
        <f>'Impact Form'!K24</f>
        <v>81-100%</v>
      </c>
      <c r="H21" s="4"/>
      <c r="I21" s="283"/>
      <c r="J21" s="283"/>
      <c r="L21" s="19" t="s">
        <v>47</v>
      </c>
      <c r="M21" s="40" t="s">
        <v>113</v>
      </c>
      <c r="N21" s="40" t="s">
        <v>114</v>
      </c>
      <c r="O21" s="40" t="s">
        <v>115</v>
      </c>
      <c r="P21" s="41"/>
      <c r="Q21" s="41"/>
    </row>
    <row r="22" spans="1:25" x14ac:dyDescent="0.35">
      <c r="A22" s="702"/>
      <c r="B22" s="3" t="s">
        <v>48</v>
      </c>
      <c r="C22" s="121">
        <f>'Impact Form'!D25</f>
        <v>0</v>
      </c>
      <c r="D22" s="121">
        <f>'Impact Form'!E25</f>
        <v>0</v>
      </c>
      <c r="E22" s="1"/>
      <c r="F22" s="121">
        <f>'Impact Form'!J25</f>
        <v>0</v>
      </c>
      <c r="G22" s="121">
        <f>'Impact Form'!K25</f>
        <v>0</v>
      </c>
      <c r="H22" s="4"/>
      <c r="I22" s="283"/>
      <c r="J22" s="283"/>
      <c r="L22" s="19" t="s">
        <v>48</v>
      </c>
      <c r="M22" s="40" t="s">
        <v>48</v>
      </c>
      <c r="N22" s="39"/>
      <c r="O22" s="41"/>
      <c r="P22" s="41"/>
      <c r="Q22" s="41"/>
    </row>
    <row r="23" spans="1:25" x14ac:dyDescent="0.35">
      <c r="A23" s="702"/>
      <c r="B23" s="3" t="s">
        <v>49</v>
      </c>
      <c r="C23" s="121">
        <f>'Impact Form'!D26</f>
        <v>0</v>
      </c>
      <c r="D23" s="121">
        <f>'Impact Form'!E26</f>
        <v>0</v>
      </c>
      <c r="E23" s="1"/>
      <c r="F23" s="121">
        <f>'Impact Form'!J26</f>
        <v>0</v>
      </c>
      <c r="G23" s="121">
        <f>'Impact Form'!K26</f>
        <v>0</v>
      </c>
      <c r="H23" s="4"/>
      <c r="I23" s="283"/>
      <c r="J23" s="283"/>
      <c r="L23" s="19" t="s">
        <v>49</v>
      </c>
      <c r="M23" s="40" t="s">
        <v>116</v>
      </c>
      <c r="N23" s="40" t="s">
        <v>117</v>
      </c>
      <c r="O23" s="39"/>
      <c r="P23" s="41"/>
      <c r="Q23" s="41"/>
    </row>
    <row r="24" spans="1:25" ht="15" thickBot="1" x14ac:dyDescent="0.4">
      <c r="A24" s="702"/>
      <c r="B24" s="12" t="s">
        <v>50</v>
      </c>
      <c r="C24" s="122">
        <f>'Impact Form'!D27</f>
        <v>0</v>
      </c>
      <c r="D24" s="122">
        <f>'Impact Form'!E27</f>
        <v>0</v>
      </c>
      <c r="E24" s="13"/>
      <c r="F24" s="122">
        <f>'Impact Form'!J27</f>
        <v>0</v>
      </c>
      <c r="G24" s="122">
        <f>'Impact Form'!K27</f>
        <v>0</v>
      </c>
      <c r="H24" s="14"/>
      <c r="I24" s="283"/>
      <c r="J24" s="283"/>
      <c r="L24" s="19" t="s">
        <v>50</v>
      </c>
      <c r="M24" s="274" t="s">
        <v>118</v>
      </c>
      <c r="N24" s="274" t="s">
        <v>119</v>
      </c>
      <c r="O24" s="274" t="s">
        <v>120</v>
      </c>
      <c r="P24" s="275"/>
      <c r="Q24" s="41"/>
    </row>
    <row r="25" spans="1:25" ht="15" thickBot="1" x14ac:dyDescent="0.4">
      <c r="A25" s="705" t="s">
        <v>358</v>
      </c>
      <c r="B25" s="106" t="s">
        <v>296</v>
      </c>
      <c r="C25" s="247"/>
      <c r="D25" s="248" t="s">
        <v>41</v>
      </c>
      <c r="E25" s="10"/>
      <c r="F25" s="247"/>
      <c r="G25" s="248" t="s">
        <v>41</v>
      </c>
      <c r="H25" s="98"/>
      <c r="I25" s="301"/>
      <c r="J25" s="301"/>
      <c r="L25" s="125" t="s">
        <v>363</v>
      </c>
      <c r="M25" s="23" t="s">
        <v>314</v>
      </c>
      <c r="N25" s="6"/>
      <c r="O25" s="371" t="s">
        <v>315</v>
      </c>
      <c r="P25" s="372"/>
      <c r="Q25" s="7"/>
      <c r="R25" s="7"/>
    </row>
    <row r="26" spans="1:25" x14ac:dyDescent="0.35">
      <c r="A26" s="706"/>
      <c r="B26" s="244" t="s">
        <v>336</v>
      </c>
      <c r="C26" s="306">
        <f>VLOOKUP('Impact Form'!D31,'Impact score'!M26:N31,2,FALSE)</f>
        <v>0</v>
      </c>
      <c r="D26" s="87">
        <f>VLOOKUP('Impact Form'!E31,'Impact score'!O26:P29,2,FALSE)</f>
        <v>1</v>
      </c>
      <c r="E26" s="276">
        <f>C26*D26</f>
        <v>0</v>
      </c>
      <c r="F26" s="87">
        <f>VLOOKUP('Impact Form'!J31,'Impact score'!M26:N31,2,FALSE)</f>
        <v>0</v>
      </c>
      <c r="G26" s="87">
        <f>VLOOKUP('Impact Form'!K31,'Impact score'!O26:P29,2,FALSE)</f>
        <v>1</v>
      </c>
      <c r="H26" s="276">
        <f>F26*G26</f>
        <v>0</v>
      </c>
      <c r="I26" s="376">
        <f>IFERROR(E26,"")</f>
        <v>0</v>
      </c>
      <c r="J26" s="376">
        <f>IFERROR(H26,"")</f>
        <v>0</v>
      </c>
      <c r="L26" s="125"/>
      <c r="M26" s="322" t="s">
        <v>297</v>
      </c>
      <c r="N26" s="219">
        <v>3</v>
      </c>
      <c r="O26" s="315" t="s">
        <v>282</v>
      </c>
      <c r="P26" s="303">
        <v>0.2</v>
      </c>
      <c r="Q26" s="50"/>
      <c r="R26" s="7"/>
      <c r="U26" s="60"/>
      <c r="V26" s="7"/>
      <c r="W26" s="7"/>
      <c r="X26" s="7"/>
      <c r="Y26" s="7"/>
    </row>
    <row r="27" spans="1:25" x14ac:dyDescent="0.35">
      <c r="A27" s="706"/>
      <c r="B27" s="244" t="s">
        <v>61</v>
      </c>
      <c r="C27" s="87" t="e">
        <f>VLOOKUP('Impact Form'!D32,'Impact score'!M26:N31,2,FALSE)</f>
        <v>#N/A</v>
      </c>
      <c r="D27" s="87" t="e">
        <f>VLOOKUP('Impact Form'!E32,'Impact score'!O26:P29,2,FALSE)</f>
        <v>#N/A</v>
      </c>
      <c r="E27" s="276" t="e">
        <f>C27*D27</f>
        <v>#N/A</v>
      </c>
      <c r="F27" s="87" t="e">
        <f>VLOOKUP('Impact Form'!J32,'Impact score'!M26:N31,2,FALSE)</f>
        <v>#N/A</v>
      </c>
      <c r="G27" s="87" t="e">
        <f>VLOOKUP('Impact Form'!K32,'Impact score'!O26:P29,2,FALSE)</f>
        <v>#N/A</v>
      </c>
      <c r="H27" s="276" t="e">
        <f>F27*G27</f>
        <v>#N/A</v>
      </c>
      <c r="I27" s="376" t="str">
        <f>IFERROR(E27,"")</f>
        <v/>
      </c>
      <c r="J27" s="376" t="str">
        <f>IFERROR(H27,"")</f>
        <v/>
      </c>
      <c r="L27" s="125"/>
      <c r="M27" s="321" t="s">
        <v>216</v>
      </c>
      <c r="N27" s="301">
        <v>4</v>
      </c>
      <c r="O27" s="315" t="s">
        <v>283</v>
      </c>
      <c r="P27" s="303">
        <v>0.5</v>
      </c>
      <c r="Q27" s="50"/>
      <c r="R27" s="7"/>
      <c r="U27" s="60"/>
      <c r="V27" s="7"/>
      <c r="W27" s="7"/>
      <c r="X27" s="7"/>
      <c r="Y27" s="7"/>
    </row>
    <row r="28" spans="1:25" x14ac:dyDescent="0.35">
      <c r="A28" s="706"/>
      <c r="B28" s="331" t="s">
        <v>61</v>
      </c>
      <c r="C28" s="87" t="str">
        <f>VLOOKUP('Impact Form'!D33,'Impact score'!M26:N31,2,FALSE)</f>
        <v>NA</v>
      </c>
      <c r="D28" s="87">
        <f>VLOOKUP('Impact Form'!E33,'Impact score'!O26:P29,2,FALSE)</f>
        <v>0</v>
      </c>
      <c r="E28" s="276" t="e">
        <f>C28*D28</f>
        <v>#VALUE!</v>
      </c>
      <c r="F28" s="87" t="str">
        <f>VLOOKUP('Impact Form'!J33,'Impact score'!M26:N31,2,FALSE)</f>
        <v>NA</v>
      </c>
      <c r="G28" s="87">
        <f>VLOOKUP('Impact Form'!K33,'Impact score'!O26:P29,2,FALSE)</f>
        <v>0</v>
      </c>
      <c r="H28" s="276" t="e">
        <f>F28*G28</f>
        <v>#VALUE!</v>
      </c>
      <c r="I28" s="376" t="str">
        <f>IFERROR(E28,"")</f>
        <v/>
      </c>
      <c r="J28" s="376" t="str">
        <f>IFERROR(H28,"")</f>
        <v/>
      </c>
      <c r="L28" s="125"/>
      <c r="M28" s="321" t="s">
        <v>229</v>
      </c>
      <c r="N28" s="301">
        <v>2</v>
      </c>
      <c r="O28" s="333" t="s">
        <v>285</v>
      </c>
      <c r="P28" s="303">
        <v>1</v>
      </c>
      <c r="Q28" s="50"/>
      <c r="R28" s="7"/>
      <c r="U28" s="60"/>
      <c r="V28" s="7"/>
      <c r="W28" s="7"/>
      <c r="X28" s="7"/>
      <c r="Y28" s="7"/>
    </row>
    <row r="29" spans="1:25" ht="14.4" customHeight="1" x14ac:dyDescent="0.35">
      <c r="A29" s="706"/>
      <c r="B29" s="331" t="s">
        <v>61</v>
      </c>
      <c r="C29" s="306" t="str">
        <f>VLOOKUP('Impact Form'!D34,'Impact score'!M26:N31,2,FALSE)</f>
        <v>NA</v>
      </c>
      <c r="D29" s="87">
        <f>VLOOKUP('Impact Form'!E34,'Impact score'!O26:P29,2,FALSE)</f>
        <v>0</v>
      </c>
      <c r="E29" s="276" t="e">
        <f>C29*D29</f>
        <v>#VALUE!</v>
      </c>
      <c r="F29" s="87" t="str">
        <f>VLOOKUP('Impact Form'!J34,'Impact score'!M26:N31,2,FALSE)</f>
        <v>NA</v>
      </c>
      <c r="G29" s="87">
        <f>VLOOKUP('Impact Form'!K34,'Impact score'!O26:P29,2,FALSE)</f>
        <v>0</v>
      </c>
      <c r="H29" s="276" t="e">
        <f>F29*G29</f>
        <v>#VALUE!</v>
      </c>
      <c r="I29" s="376" t="str">
        <f>IFERROR(E29,"")</f>
        <v/>
      </c>
      <c r="J29" s="376" t="str">
        <f>IFERROR(H29,"")</f>
        <v/>
      </c>
      <c r="L29" s="125"/>
      <c r="M29" s="321" t="s">
        <v>215</v>
      </c>
      <c r="N29" s="301">
        <v>1</v>
      </c>
      <c r="O29" s="333" t="s">
        <v>245</v>
      </c>
      <c r="P29" s="303"/>
      <c r="Q29" s="50"/>
      <c r="R29" s="7"/>
      <c r="U29" s="60"/>
      <c r="V29" s="7"/>
      <c r="W29" s="7"/>
      <c r="X29" s="7"/>
      <c r="Y29" s="7"/>
    </row>
    <row r="30" spans="1:25" ht="15" thickBot="1" x14ac:dyDescent="0.4">
      <c r="A30" s="707"/>
      <c r="B30" s="331" t="s">
        <v>61</v>
      </c>
      <c r="C30" s="100" t="str">
        <f>VLOOKUP('Impact Form'!D35,'Impact score'!M26:N31,2,FALSE)</f>
        <v>NA</v>
      </c>
      <c r="D30" s="87">
        <f>VLOOKUP('Impact Form'!E35,'Impact score'!O26:P29,2,FALSE)</f>
        <v>0</v>
      </c>
      <c r="E30" s="276" t="e">
        <f>C30*D30</f>
        <v>#VALUE!</v>
      </c>
      <c r="F30" s="374" t="str">
        <f>VLOOKUP('Impact Form'!J35,'Impact score'!M26:N31,2,FALSE)</f>
        <v>NA</v>
      </c>
      <c r="G30" s="87">
        <f>VLOOKUP('Impact Form'!K35,'Impact score'!O26:P29,2,FALSE)</f>
        <v>0</v>
      </c>
      <c r="H30" s="276" t="e">
        <f>F30*G30</f>
        <v>#VALUE!</v>
      </c>
      <c r="I30" s="376" t="str">
        <f>IFERROR(E30,"")</f>
        <v/>
      </c>
      <c r="J30" s="376" t="str">
        <f>IFERROR(H30,"")</f>
        <v/>
      </c>
      <c r="L30" s="125"/>
      <c r="M30" s="321" t="s">
        <v>230</v>
      </c>
      <c r="N30" s="301">
        <v>0</v>
      </c>
      <c r="O30" s="315"/>
      <c r="P30" s="303"/>
      <c r="Q30" s="50"/>
      <c r="R30" s="7"/>
      <c r="U30" s="60"/>
      <c r="V30" s="7"/>
      <c r="W30" s="7"/>
      <c r="X30" s="7"/>
      <c r="Y30" s="7"/>
    </row>
    <row r="31" spans="1:25" x14ac:dyDescent="0.35">
      <c r="A31" s="708" t="s">
        <v>431</v>
      </c>
      <c r="B31" s="106" t="s">
        <v>267</v>
      </c>
      <c r="C31" s="133" t="str">
        <f>'Impact Form'!D38</f>
        <v>2-4m</v>
      </c>
      <c r="D31" s="10"/>
      <c r="E31" s="97"/>
      <c r="F31" s="259" t="str">
        <f>'Impact Form'!J38</f>
        <v>2-4m</v>
      </c>
      <c r="G31" s="10"/>
      <c r="H31" s="11"/>
      <c r="I31" s="283"/>
      <c r="J31" s="283"/>
      <c r="M31" s="373" t="s">
        <v>245</v>
      </c>
      <c r="N31" s="301" t="s">
        <v>327</v>
      </c>
    </row>
    <row r="32" spans="1:25" ht="15" thickBot="1" x14ac:dyDescent="0.4">
      <c r="A32" s="709"/>
      <c r="B32" s="107" t="s">
        <v>308</v>
      </c>
      <c r="C32" s="13"/>
      <c r="D32" s="108"/>
      <c r="E32" s="122" t="str">
        <f>'Impact Form'!G39</f>
        <v>Fine</v>
      </c>
      <c r="F32" s="100"/>
      <c r="G32" s="13"/>
      <c r="H32" s="14"/>
      <c r="I32" s="283"/>
      <c r="J32" s="283"/>
      <c r="L32" s="19" t="s">
        <v>266</v>
      </c>
      <c r="M32" s="320" t="s">
        <v>262</v>
      </c>
      <c r="N32" s="320" t="s">
        <v>263</v>
      </c>
      <c r="O32" s="320" t="s">
        <v>264</v>
      </c>
      <c r="P32" s="320" t="s">
        <v>265</v>
      </c>
      <c r="Q32" s="42" t="s">
        <v>52</v>
      </c>
      <c r="R32" s="1"/>
      <c r="U32" s="191"/>
    </row>
    <row r="33" spans="1:20" x14ac:dyDescent="0.35">
      <c r="A33" s="705" t="s">
        <v>359</v>
      </c>
      <c r="B33" s="250" t="s">
        <v>309</v>
      </c>
      <c r="C33" s="8"/>
      <c r="D33" s="8"/>
      <c r="E33" s="8"/>
      <c r="F33" s="8"/>
      <c r="G33" s="8"/>
      <c r="H33" s="17"/>
      <c r="I33" s="283"/>
      <c r="J33" s="283"/>
      <c r="L33" s="19" t="s">
        <v>192</v>
      </c>
      <c r="M33" s="21" t="s">
        <v>287</v>
      </c>
      <c r="N33" s="21" t="s">
        <v>81</v>
      </c>
      <c r="O33" s="21" t="s">
        <v>288</v>
      </c>
      <c r="P33" s="21" t="s">
        <v>289</v>
      </c>
      <c r="Q33" s="21"/>
      <c r="R33" s="1"/>
    </row>
    <row r="34" spans="1:20" x14ac:dyDescent="0.35">
      <c r="A34" s="706"/>
      <c r="B34" s="138" t="s">
        <v>299</v>
      </c>
      <c r="C34" s="61" t="s">
        <v>184</v>
      </c>
      <c r="D34" s="61" t="s">
        <v>60</v>
      </c>
      <c r="E34" s="61"/>
      <c r="F34" s="61" t="s">
        <v>184</v>
      </c>
      <c r="G34" s="61" t="s">
        <v>60</v>
      </c>
      <c r="H34" s="99"/>
      <c r="I34" s="301"/>
      <c r="J34" s="301"/>
      <c r="L34" s="81" t="s">
        <v>338</v>
      </c>
      <c r="M34" s="1" t="s">
        <v>223</v>
      </c>
      <c r="N34" s="1" t="s">
        <v>58</v>
      </c>
      <c r="O34" s="1" t="s">
        <v>59</v>
      </c>
      <c r="P34" s="1" t="s">
        <v>57</v>
      </c>
      <c r="Q34" s="1" t="s">
        <v>56</v>
      </c>
      <c r="R34" s="87" t="s">
        <v>187</v>
      </c>
      <c r="T34" s="49"/>
    </row>
    <row r="35" spans="1:20" x14ac:dyDescent="0.35">
      <c r="A35" s="706"/>
      <c r="B35" s="257" t="s">
        <v>182</v>
      </c>
      <c r="C35" s="121" t="str">
        <f>'Impact Form'!D43</f>
        <v>Reeds</v>
      </c>
      <c r="D35" s="121" t="str">
        <f>'Impact Form'!E43</f>
        <v>80 – 100% cover</v>
      </c>
      <c r="E35" s="87"/>
      <c r="F35" s="121" t="str">
        <f>'Impact Form'!J43</f>
        <v>Reeds</v>
      </c>
      <c r="G35" s="121" t="str">
        <f>'Impact Form'!K43</f>
        <v>80 – 100% cover</v>
      </c>
      <c r="H35" s="99"/>
      <c r="I35" s="301"/>
      <c r="J35" s="301"/>
      <c r="L35" s="81" t="s">
        <v>339</v>
      </c>
      <c r="M35" s="1" t="s">
        <v>178</v>
      </c>
      <c r="N35" s="1" t="s">
        <v>179</v>
      </c>
      <c r="O35" s="1" t="s">
        <v>180</v>
      </c>
      <c r="P35" s="2" t="s">
        <v>181</v>
      </c>
      <c r="Q35" s="154" t="s">
        <v>234</v>
      </c>
      <c r="R35" s="159" t="s">
        <v>56</v>
      </c>
      <c r="S35" s="87" t="s">
        <v>187</v>
      </c>
      <c r="T35" s="7"/>
    </row>
    <row r="36" spans="1:20" ht="29" x14ac:dyDescent="0.35">
      <c r="A36" s="706"/>
      <c r="B36" s="257" t="s">
        <v>183</v>
      </c>
      <c r="C36" s="121" t="str">
        <f>'Impact Form'!D44</f>
        <v>Trees</v>
      </c>
      <c r="D36" s="121" t="str">
        <f>'Impact Form'!E44</f>
        <v>0 – 10% cover</v>
      </c>
      <c r="E36" s="87"/>
      <c r="F36" s="121" t="str">
        <f>'Impact Form'!J44</f>
        <v>Trees</v>
      </c>
      <c r="G36" s="121" t="str">
        <f>'Impact Form'!K44</f>
        <v>0 – 10% cover</v>
      </c>
      <c r="H36" s="99"/>
      <c r="I36" s="301"/>
      <c r="J36" s="301"/>
      <c r="L36" s="81" t="s">
        <v>60</v>
      </c>
      <c r="M36" s="21" t="s">
        <v>98</v>
      </c>
      <c r="N36" s="21" t="s">
        <v>99</v>
      </c>
      <c r="O36" s="21" t="s">
        <v>100</v>
      </c>
      <c r="P36" s="21" t="s">
        <v>101</v>
      </c>
      <c r="Q36" s="21" t="s">
        <v>102</v>
      </c>
      <c r="R36" s="59" t="s">
        <v>186</v>
      </c>
      <c r="S36" s="1"/>
    </row>
    <row r="37" spans="1:20" x14ac:dyDescent="0.35">
      <c r="A37" s="706"/>
      <c r="B37" s="257" t="s">
        <v>61</v>
      </c>
      <c r="C37" s="121">
        <f>'Impact Form'!D45</f>
        <v>0</v>
      </c>
      <c r="D37" s="121">
        <f>'Impact Form'!E45</f>
        <v>0</v>
      </c>
      <c r="E37" s="87"/>
      <c r="F37" s="121">
        <f>'Impact Form'!J45</f>
        <v>0</v>
      </c>
      <c r="G37" s="121">
        <f>'Impact Form'!K45</f>
        <v>0</v>
      </c>
      <c r="H37" s="99"/>
      <c r="I37" s="301"/>
      <c r="J37" s="301"/>
    </row>
    <row r="38" spans="1:20" x14ac:dyDescent="0.35">
      <c r="A38" s="706"/>
      <c r="B38" s="138" t="s">
        <v>307</v>
      </c>
      <c r="C38" s="61" t="s">
        <v>184</v>
      </c>
      <c r="D38" s="61" t="s">
        <v>60</v>
      </c>
      <c r="E38" s="61"/>
      <c r="F38" s="87"/>
      <c r="G38" s="87"/>
      <c r="H38" s="99"/>
      <c r="I38" s="301"/>
      <c r="J38" s="301"/>
      <c r="M38" s="7"/>
      <c r="N38" s="7"/>
    </row>
    <row r="39" spans="1:20" x14ac:dyDescent="0.35">
      <c r="A39" s="706"/>
      <c r="B39" s="257" t="s">
        <v>182</v>
      </c>
      <c r="C39" s="121">
        <f>'Impact Form'!G43</f>
        <v>0</v>
      </c>
      <c r="D39" s="121">
        <f>'Impact Form'!H43</f>
        <v>0</v>
      </c>
      <c r="E39" s="87"/>
      <c r="F39" s="87"/>
      <c r="G39" s="87"/>
      <c r="H39" s="99"/>
      <c r="I39" s="301"/>
      <c r="J39" s="301"/>
    </row>
    <row r="40" spans="1:20" x14ac:dyDescent="0.35">
      <c r="A40" s="706"/>
      <c r="B40" s="257" t="s">
        <v>183</v>
      </c>
      <c r="C40" s="121">
        <f>'Impact Form'!G44</f>
        <v>0</v>
      </c>
      <c r="D40" s="121">
        <f>'Impact Form'!H44</f>
        <v>0</v>
      </c>
      <c r="E40" s="87"/>
      <c r="F40" s="87"/>
      <c r="G40" s="87"/>
      <c r="H40" s="99"/>
      <c r="I40" s="301"/>
      <c r="J40" s="301"/>
    </row>
    <row r="41" spans="1:20" ht="15" thickBot="1" x14ac:dyDescent="0.4">
      <c r="A41" s="707"/>
      <c r="B41" s="258" t="s">
        <v>61</v>
      </c>
      <c r="C41" s="122">
        <f>'Impact Form'!G45</f>
        <v>0</v>
      </c>
      <c r="D41" s="122">
        <f>'Impact Form'!H45</f>
        <v>0</v>
      </c>
      <c r="E41" s="100"/>
      <c r="F41" s="100"/>
      <c r="G41" s="100"/>
      <c r="H41" s="101"/>
      <c r="I41" s="301"/>
      <c r="J41" s="301"/>
    </row>
    <row r="42" spans="1:20" x14ac:dyDescent="0.35">
      <c r="A42" s="68"/>
      <c r="D42" s="7"/>
      <c r="E42" s="7"/>
      <c r="F42" s="676"/>
      <c r="G42" s="676"/>
      <c r="H42" s="676"/>
      <c r="I42" s="243"/>
      <c r="J42" s="243"/>
    </row>
    <row r="43" spans="1:20" ht="19" thickBot="1" x14ac:dyDescent="0.5">
      <c r="A43" s="700" t="s">
        <v>310</v>
      </c>
      <c r="B43" s="700"/>
      <c r="C43" s="700"/>
      <c r="D43" s="700"/>
      <c r="E43" s="700"/>
      <c r="F43" s="676"/>
      <c r="G43" s="676"/>
      <c r="H43" s="676"/>
      <c r="I43" s="243"/>
      <c r="J43" s="243"/>
    </row>
    <row r="44" spans="1:20" x14ac:dyDescent="0.35">
      <c r="A44" s="64" t="s">
        <v>145</v>
      </c>
      <c r="B44" s="6"/>
      <c r="C44" s="6"/>
      <c r="D44" s="104" t="s">
        <v>151</v>
      </c>
      <c r="E44" s="216"/>
      <c r="F44" s="60"/>
      <c r="G44" s="7"/>
      <c r="H44" s="7"/>
      <c r="I44" s="283"/>
      <c r="J44" s="283"/>
      <c r="K44" s="7"/>
      <c r="M44" s="1" t="s">
        <v>126</v>
      </c>
      <c r="N44" s="1" t="s">
        <v>127</v>
      </c>
    </row>
    <row r="45" spans="1:20" x14ac:dyDescent="0.35">
      <c r="A45" s="69" t="s">
        <v>201</v>
      </c>
      <c r="B45" s="7"/>
      <c r="C45" s="7"/>
      <c r="D45" s="121" t="str">
        <f>'Impact Form'!E50</f>
        <v>Yes</v>
      </c>
      <c r="E45" s="26"/>
      <c r="F45" s="676"/>
      <c r="G45" s="676"/>
      <c r="H45" s="676"/>
      <c r="I45" s="243"/>
      <c r="J45" s="243"/>
      <c r="K45" s="7"/>
    </row>
    <row r="46" spans="1:20" x14ac:dyDescent="0.35">
      <c r="A46" s="69" t="s">
        <v>142</v>
      </c>
      <c r="B46" s="7"/>
      <c r="C46" s="7"/>
      <c r="D46" s="121">
        <f>'Impact Form'!E51</f>
        <v>0</v>
      </c>
      <c r="E46" s="26"/>
      <c r="F46" s="676"/>
      <c r="G46" s="676"/>
      <c r="H46" s="676"/>
      <c r="I46" s="243"/>
      <c r="J46" s="243"/>
      <c r="K46" s="7"/>
    </row>
    <row r="47" spans="1:20" x14ac:dyDescent="0.35">
      <c r="A47" s="69" t="s">
        <v>147</v>
      </c>
      <c r="B47" s="7"/>
      <c r="C47" s="7"/>
      <c r="D47" s="121" t="str">
        <f>'Impact Form'!E52</f>
        <v>Yes</v>
      </c>
      <c r="E47" s="26"/>
      <c r="F47" s="676"/>
      <c r="G47" s="676"/>
      <c r="H47" s="676"/>
      <c r="I47" s="243"/>
      <c r="J47" s="243"/>
      <c r="K47" s="7"/>
    </row>
    <row r="48" spans="1:20" x14ac:dyDescent="0.35">
      <c r="A48" s="69" t="s">
        <v>237</v>
      </c>
      <c r="B48" s="7"/>
      <c r="C48" s="7"/>
      <c r="D48" s="121">
        <f>'Impact Form'!E53</f>
        <v>0</v>
      </c>
      <c r="E48" s="26"/>
      <c r="F48" s="676"/>
      <c r="G48" s="676"/>
      <c r="H48" s="676"/>
      <c r="I48" s="243"/>
      <c r="J48" s="243"/>
      <c r="K48" s="7"/>
    </row>
    <row r="49" spans="1:30" x14ac:dyDescent="0.35">
      <c r="A49" s="69" t="s">
        <v>132</v>
      </c>
      <c r="B49" s="7"/>
      <c r="C49" s="7"/>
      <c r="D49" s="121">
        <f>'Impact Form'!E54</f>
        <v>0</v>
      </c>
      <c r="E49" s="26"/>
      <c r="F49" s="676"/>
      <c r="G49" s="676"/>
      <c r="H49" s="676"/>
      <c r="I49" s="243"/>
      <c r="J49" s="243"/>
      <c r="K49" s="7"/>
    </row>
    <row r="50" spans="1:30" x14ac:dyDescent="0.35">
      <c r="A50" s="69" t="s">
        <v>148</v>
      </c>
      <c r="B50" s="7"/>
      <c r="C50" s="7"/>
      <c r="D50" s="121" t="str">
        <f>'Impact Form'!E55</f>
        <v>Yes</v>
      </c>
      <c r="E50" s="26"/>
      <c r="F50" s="676"/>
      <c r="G50" s="676"/>
      <c r="H50" s="676"/>
      <c r="I50" s="243"/>
      <c r="J50" s="243"/>
      <c r="K50" s="7"/>
    </row>
    <row r="51" spans="1:30" x14ac:dyDescent="0.35">
      <c r="A51" s="69" t="s">
        <v>149</v>
      </c>
      <c r="B51" s="7"/>
      <c r="C51" s="7"/>
      <c r="D51" s="121">
        <f>'Impact Form'!E56</f>
        <v>0</v>
      </c>
      <c r="E51" s="26"/>
      <c r="F51" s="676"/>
      <c r="G51" s="676"/>
      <c r="H51" s="676"/>
      <c r="I51" s="243"/>
      <c r="J51" s="243"/>
      <c r="K51" s="7"/>
    </row>
    <row r="52" spans="1:30" x14ac:dyDescent="0.35">
      <c r="A52" s="69" t="s">
        <v>150</v>
      </c>
      <c r="B52" s="7"/>
      <c r="C52" s="7"/>
      <c r="D52" s="121">
        <f>'Impact Form'!E57</f>
        <v>0</v>
      </c>
      <c r="E52" s="26"/>
      <c r="F52" s="676"/>
      <c r="G52" s="676"/>
      <c r="H52" s="676"/>
      <c r="I52" s="243"/>
      <c r="J52" s="243"/>
      <c r="K52" s="7"/>
    </row>
    <row r="53" spans="1:30" x14ac:dyDescent="0.35">
      <c r="A53" s="69" t="s">
        <v>356</v>
      </c>
      <c r="B53" s="7"/>
      <c r="C53" s="7"/>
      <c r="D53" s="121">
        <f>'Impact Form'!E58</f>
        <v>0</v>
      </c>
      <c r="E53" s="26"/>
      <c r="F53" s="676"/>
      <c r="G53" s="676"/>
      <c r="H53" s="676"/>
      <c r="I53" s="243"/>
      <c r="J53" s="243"/>
      <c r="K53" s="7"/>
    </row>
    <row r="54" spans="1:30" x14ac:dyDescent="0.35">
      <c r="A54" s="69" t="s">
        <v>350</v>
      </c>
      <c r="B54" s="7"/>
      <c r="C54" s="7"/>
      <c r="D54" s="121">
        <f>'Impact Form'!E59</f>
        <v>0</v>
      </c>
      <c r="E54" s="26"/>
      <c r="F54" s="676"/>
      <c r="G54" s="676"/>
      <c r="H54" s="676"/>
      <c r="I54" s="243"/>
      <c r="J54" s="243"/>
      <c r="K54" s="7"/>
    </row>
    <row r="55" spans="1:30" ht="15" thickBot="1" x14ac:dyDescent="0.4">
      <c r="A55" s="110" t="s">
        <v>351</v>
      </c>
      <c r="B55" s="5"/>
      <c r="C55" s="5"/>
      <c r="D55" s="122">
        <f>'Impact Form'!E60</f>
        <v>0</v>
      </c>
      <c r="E55" s="28"/>
      <c r="F55" s="676"/>
      <c r="G55" s="676"/>
      <c r="H55" s="676"/>
      <c r="I55" s="243"/>
      <c r="J55" s="243"/>
      <c r="K55" s="7"/>
      <c r="R55" s="48"/>
      <c r="S55" s="113"/>
      <c r="T55" s="113"/>
      <c r="U55" s="113"/>
      <c r="V55" s="113"/>
      <c r="W55" s="113"/>
      <c r="X55" s="7"/>
    </row>
    <row r="56" spans="1:30" x14ac:dyDescent="0.35">
      <c r="AB56" s="50"/>
      <c r="AC56" s="50"/>
      <c r="AD56" s="50"/>
    </row>
    <row r="57" spans="1:30" ht="19" thickBot="1" x14ac:dyDescent="0.5">
      <c r="A57" s="701" t="s">
        <v>312</v>
      </c>
      <c r="B57" s="701"/>
      <c r="C57" s="701"/>
      <c r="D57" s="701"/>
      <c r="E57" s="701"/>
      <c r="F57" s="701"/>
      <c r="G57" s="701"/>
      <c r="H57" s="701"/>
      <c r="I57" s="377"/>
      <c r="J57" s="377"/>
    </row>
    <row r="58" spans="1:30" ht="15" thickBot="1" x14ac:dyDescent="0.4">
      <c r="A58" s="64"/>
      <c r="B58" s="6"/>
      <c r="C58" s="157" t="s">
        <v>54</v>
      </c>
      <c r="D58" s="6"/>
      <c r="E58" s="157" t="s">
        <v>172</v>
      </c>
      <c r="F58" s="6"/>
      <c r="G58" s="157" t="s">
        <v>51</v>
      </c>
      <c r="H58" s="24"/>
      <c r="I58" s="283"/>
      <c r="J58" s="283"/>
      <c r="L58" s="277" t="s">
        <v>407</v>
      </c>
      <c r="M58" s="277"/>
      <c r="O58" t="s">
        <v>374</v>
      </c>
      <c r="R58" s="68" t="s">
        <v>408</v>
      </c>
      <c r="U58" t="s">
        <v>409</v>
      </c>
      <c r="W58" s="80"/>
      <c r="X58" s="80" t="s">
        <v>410</v>
      </c>
    </row>
    <row r="59" spans="1:30" x14ac:dyDescent="0.35">
      <c r="A59" s="710" t="s">
        <v>361</v>
      </c>
      <c r="B59" s="83" t="s">
        <v>401</v>
      </c>
      <c r="C59" s="132">
        <f>VLOOKUP('Impact Form'!D66,'Impact score'!L59:M63,2,FALSE)</f>
        <v>1.5</v>
      </c>
      <c r="D59" s="133">
        <f t="shared" ref="D59:D74" si="0">IFERROR(C59,"")</f>
        <v>1.5</v>
      </c>
      <c r="E59" s="65"/>
      <c r="F59" s="97"/>
      <c r="G59" s="132">
        <f>VLOOKUP('Impact Form'!J66,'Impact score'!L59:M63,2,FALSE)</f>
        <v>1.5</v>
      </c>
      <c r="H59" s="453">
        <f t="shared" ref="H59:H74" si="1">IFERROR(G59,"")</f>
        <v>1.5</v>
      </c>
      <c r="I59" s="283"/>
      <c r="J59" s="283"/>
      <c r="L59" s="36" t="s">
        <v>52</v>
      </c>
      <c r="M59" s="181">
        <v>0</v>
      </c>
      <c r="N59" s="62"/>
      <c r="O59" s="192" t="s">
        <v>75</v>
      </c>
      <c r="P59" s="521">
        <v>1</v>
      </c>
      <c r="R59" s="269" t="s">
        <v>218</v>
      </c>
      <c r="S59" s="295">
        <v>0</v>
      </c>
      <c r="U59" s="23" t="s">
        <v>52</v>
      </c>
      <c r="V59" s="220">
        <v>0</v>
      </c>
      <c r="X59" s="85" t="s">
        <v>173</v>
      </c>
      <c r="Y59" s="51">
        <v>0</v>
      </c>
    </row>
    <row r="60" spans="1:30" x14ac:dyDescent="0.35">
      <c r="A60" s="711"/>
      <c r="B60" s="20" t="s">
        <v>398</v>
      </c>
      <c r="C60" s="82">
        <f>VLOOKUP('Impact Form'!D67,'Impact score'!X59:Y64,2,FALSE)</f>
        <v>5</v>
      </c>
      <c r="D60" s="123">
        <f t="shared" si="0"/>
        <v>5</v>
      </c>
      <c r="E60" s="82">
        <f>VLOOKUP('Impact Form'!G67,'Impact score'!X59:Y65,2,FALSE)</f>
        <v>3</v>
      </c>
      <c r="F60" s="312">
        <f t="shared" ref="F60:F74" si="2">IFERROR(E60,"")</f>
        <v>3</v>
      </c>
      <c r="G60" s="82">
        <f>VLOOKUP('Impact Form'!J67,'Impact score'!X59:Y64,2,FALSE)</f>
        <v>5</v>
      </c>
      <c r="H60" s="217">
        <f t="shared" si="1"/>
        <v>5</v>
      </c>
      <c r="I60" s="283"/>
      <c r="J60" s="283"/>
      <c r="L60" s="37" t="s">
        <v>77</v>
      </c>
      <c r="M60" s="303">
        <v>1</v>
      </c>
      <c r="N60" s="112"/>
      <c r="O60" s="193" t="s">
        <v>66</v>
      </c>
      <c r="P60" s="303">
        <v>2</v>
      </c>
      <c r="R60" s="270" t="s">
        <v>261</v>
      </c>
      <c r="S60" s="297">
        <v>2</v>
      </c>
      <c r="U60" s="160" t="s">
        <v>300</v>
      </c>
      <c r="V60" s="75">
        <v>1</v>
      </c>
      <c r="X60" s="86" t="s">
        <v>174</v>
      </c>
      <c r="Y60" s="189">
        <v>2</v>
      </c>
    </row>
    <row r="61" spans="1:30" x14ac:dyDescent="0.35">
      <c r="A61" s="711"/>
      <c r="B61" s="20" t="s">
        <v>424</v>
      </c>
      <c r="C61" s="82">
        <f>VLOOKUP('Impact Form'!D68,'Impact score'!X67:Y69,2,FALSE)</f>
        <v>0</v>
      </c>
      <c r="D61" s="312">
        <f t="shared" si="0"/>
        <v>0</v>
      </c>
      <c r="E61" s="305">
        <f>VLOOKUP('Impact Form'!G68,'Impact score'!X67:Y69,2,FALSE)</f>
        <v>0</v>
      </c>
      <c r="F61" s="312">
        <f t="shared" si="2"/>
        <v>0</v>
      </c>
      <c r="G61" s="82">
        <f>VLOOKUP('Impact Form'!J68,'Impact score'!X67:Y69,2,FALSE)</f>
        <v>0</v>
      </c>
      <c r="H61" s="217">
        <f t="shared" si="1"/>
        <v>0</v>
      </c>
      <c r="I61" s="283"/>
      <c r="J61" s="283"/>
      <c r="L61" s="38" t="s">
        <v>78</v>
      </c>
      <c r="M61" s="303">
        <v>1.5</v>
      </c>
      <c r="N61" s="48"/>
      <c r="O61" s="193" t="s">
        <v>74</v>
      </c>
      <c r="P61" s="303">
        <v>4</v>
      </c>
      <c r="R61" s="271" t="s">
        <v>331</v>
      </c>
      <c r="S61" s="297">
        <v>3</v>
      </c>
      <c r="U61" s="160" t="s">
        <v>301</v>
      </c>
      <c r="V61" s="75">
        <v>2</v>
      </c>
      <c r="X61" s="86" t="s">
        <v>175</v>
      </c>
      <c r="Y61" s="31">
        <v>3</v>
      </c>
    </row>
    <row r="62" spans="1:30" x14ac:dyDescent="0.35">
      <c r="A62" s="711"/>
      <c r="B62" s="61" t="s">
        <v>399</v>
      </c>
      <c r="C62" s="82">
        <f>VLOOKUP('Impact Form'!D69,'Impact score'!U59:V63,2,FALSE)</f>
        <v>0</v>
      </c>
      <c r="D62" s="312">
        <f t="shared" si="0"/>
        <v>0</v>
      </c>
      <c r="E62" s="82">
        <f>VLOOKUP('Impact Form'!G69,'Impact score'!U59:V63,2,FALSE)</f>
        <v>0</v>
      </c>
      <c r="F62" s="312">
        <f t="shared" si="2"/>
        <v>0</v>
      </c>
      <c r="G62" s="82">
        <f>VLOOKUP('Impact Form'!J69,'Impact score'!U59:V63,2,FALSE)</f>
        <v>0</v>
      </c>
      <c r="H62" s="217">
        <f t="shared" si="1"/>
        <v>0</v>
      </c>
      <c r="I62" s="283"/>
      <c r="J62" s="283"/>
      <c r="L62" s="37" t="s">
        <v>79</v>
      </c>
      <c r="M62" s="303">
        <v>3</v>
      </c>
      <c r="N62" s="113"/>
      <c r="O62" s="193" t="s">
        <v>76</v>
      </c>
      <c r="P62" s="303">
        <v>5</v>
      </c>
      <c r="R62" s="296" t="s">
        <v>313</v>
      </c>
      <c r="S62" s="297">
        <v>5</v>
      </c>
      <c r="U62" s="261" t="s">
        <v>302</v>
      </c>
      <c r="V62" s="75">
        <v>3</v>
      </c>
      <c r="X62" s="86" t="s">
        <v>176</v>
      </c>
      <c r="Y62" s="31">
        <v>4</v>
      </c>
      <c r="AC62" s="41"/>
    </row>
    <row r="63" spans="1:30" ht="15" thickBot="1" x14ac:dyDescent="0.4">
      <c r="A63" s="712"/>
      <c r="B63" s="135" t="s">
        <v>372</v>
      </c>
      <c r="C63" s="136">
        <f>VLOOKUP('Impact Form'!D70,'Impact score'!O72:P75,2,FALSE)</f>
        <v>1</v>
      </c>
      <c r="D63" s="123">
        <f t="shared" si="0"/>
        <v>1</v>
      </c>
      <c r="E63" s="136">
        <f>VLOOKUP('Impact Form'!G70,'Impact score'!O72:P75,2,FALSE)</f>
        <v>1</v>
      </c>
      <c r="F63" s="249">
        <f t="shared" si="2"/>
        <v>1</v>
      </c>
      <c r="G63" s="136">
        <f>VLOOKUP('Impact Form'!J70,'Impact score'!O72:P75,2,FALSE)</f>
        <v>0</v>
      </c>
      <c r="H63" s="454">
        <f t="shared" si="1"/>
        <v>0</v>
      </c>
      <c r="I63" s="283"/>
      <c r="J63" s="283"/>
      <c r="L63" s="35" t="s">
        <v>80</v>
      </c>
      <c r="M63" s="182">
        <v>5</v>
      </c>
      <c r="N63" s="113"/>
      <c r="O63" s="193" t="s">
        <v>233</v>
      </c>
      <c r="P63" s="183">
        <v>5</v>
      </c>
      <c r="R63" s="298"/>
      <c r="S63" s="299"/>
      <c r="U63" s="262" t="s">
        <v>313</v>
      </c>
      <c r="V63" s="182">
        <v>5</v>
      </c>
      <c r="X63" s="86" t="s">
        <v>177</v>
      </c>
      <c r="Y63" s="31">
        <v>5</v>
      </c>
      <c r="AC63" s="41"/>
    </row>
    <row r="64" spans="1:30" ht="18" customHeight="1" thickBot="1" x14ac:dyDescent="0.4">
      <c r="A64" s="687" t="s">
        <v>362</v>
      </c>
      <c r="B64" s="106" t="s">
        <v>373</v>
      </c>
      <c r="C64" s="132">
        <f>VLOOKUP('Impact Form'!D73,'Impact score'!L66:M69,2,FALSE)</f>
        <v>3</v>
      </c>
      <c r="D64" s="133">
        <f t="shared" si="0"/>
        <v>3</v>
      </c>
      <c r="E64" s="10"/>
      <c r="F64" s="133">
        <f t="shared" si="2"/>
        <v>0</v>
      </c>
      <c r="G64" s="132">
        <f>VLOOKUP('Impact Form'!J73,'Impact score'!L66:M69,2,FALSE)</f>
        <v>3</v>
      </c>
      <c r="H64" s="453">
        <f t="shared" si="1"/>
        <v>3</v>
      </c>
      <c r="I64" s="283"/>
      <c r="J64" s="283"/>
      <c r="L64" s="47"/>
      <c r="M64" s="268"/>
      <c r="N64" s="114"/>
      <c r="O64" s="194" t="s">
        <v>230</v>
      </c>
      <c r="P64" s="184">
        <v>0</v>
      </c>
      <c r="W64" s="49"/>
      <c r="X64" s="215" t="s">
        <v>276</v>
      </c>
      <c r="Y64" s="263" t="s">
        <v>153</v>
      </c>
      <c r="AC64" s="41"/>
    </row>
    <row r="65" spans="1:33" ht="15" thickBot="1" x14ac:dyDescent="0.4">
      <c r="A65" s="688"/>
      <c r="B65" s="138" t="s">
        <v>426</v>
      </c>
      <c r="C65" s="277">
        <f>VLOOKUP('Impact Form'!D74,'Impact score'!R59:S63,2,FALSE)</f>
        <v>2</v>
      </c>
      <c r="D65" s="312">
        <f t="shared" si="0"/>
        <v>2</v>
      </c>
      <c r="F65" s="312">
        <f t="shared" si="2"/>
        <v>0</v>
      </c>
      <c r="G65" s="277">
        <f>VLOOKUP('Impact Form'!J74,'Impact score'!R59:S63,2,FALSE)</f>
        <v>2</v>
      </c>
      <c r="H65" s="217">
        <f t="shared" si="1"/>
        <v>2</v>
      </c>
      <c r="I65" s="283"/>
      <c r="J65" s="283"/>
      <c r="L65" t="s">
        <v>406</v>
      </c>
      <c r="N65" s="114"/>
      <c r="R65" s="43" t="s">
        <v>418</v>
      </c>
      <c r="U65" t="s">
        <v>389</v>
      </c>
      <c r="AC65" s="41"/>
    </row>
    <row r="66" spans="1:33" ht="15" thickBot="1" x14ac:dyDescent="0.4">
      <c r="A66" s="688"/>
      <c r="B66" s="22" t="s">
        <v>374</v>
      </c>
      <c r="C66" s="82">
        <f>VLOOKUP('Impact Form'!D75,'Impact score'!O59:P64,2,FALSE)</f>
        <v>0</v>
      </c>
      <c r="D66" s="312">
        <f t="shared" si="0"/>
        <v>0</v>
      </c>
      <c r="E66" s="1"/>
      <c r="F66" s="312">
        <f t="shared" si="2"/>
        <v>0</v>
      </c>
      <c r="G66" s="82">
        <f>VLOOKUP('Impact Form'!J75,'Impact score'!O59:P64,2,FALSE)</f>
        <v>2</v>
      </c>
      <c r="H66" s="217">
        <f t="shared" si="1"/>
        <v>2</v>
      </c>
      <c r="I66" s="283"/>
      <c r="J66" s="283"/>
      <c r="L66" s="23" t="s">
        <v>52</v>
      </c>
      <c r="M66" s="161">
        <v>0</v>
      </c>
      <c r="O66" t="s">
        <v>428</v>
      </c>
      <c r="Q66" s="56"/>
      <c r="R66" s="32" t="s">
        <v>96</v>
      </c>
      <c r="S66" s="72">
        <v>0</v>
      </c>
      <c r="U66" s="32" t="s">
        <v>52</v>
      </c>
      <c r="V66" s="72">
        <v>0</v>
      </c>
      <c r="X66" t="s">
        <v>424</v>
      </c>
    </row>
    <row r="67" spans="1:33" ht="15" thickBot="1" x14ac:dyDescent="0.4">
      <c r="A67" s="689"/>
      <c r="B67" s="107" t="s">
        <v>428</v>
      </c>
      <c r="C67" s="13"/>
      <c r="D67" s="122">
        <f t="shared" si="0"/>
        <v>0</v>
      </c>
      <c r="E67" s="84">
        <f>VLOOKUP('Impact Form'!G76,'Impact score'!O67:P69,2,FALSE)</f>
        <v>5</v>
      </c>
      <c r="F67" s="122">
        <f t="shared" si="2"/>
        <v>5</v>
      </c>
      <c r="G67" s="100"/>
      <c r="H67" s="218">
        <f t="shared" si="1"/>
        <v>0</v>
      </c>
      <c r="I67" s="283"/>
      <c r="J67" s="283"/>
      <c r="L67" s="25" t="s">
        <v>253</v>
      </c>
      <c r="M67" s="222">
        <v>1</v>
      </c>
      <c r="O67" s="23" t="s">
        <v>52</v>
      </c>
      <c r="P67" s="72">
        <v>0</v>
      </c>
      <c r="Q67" s="114"/>
      <c r="R67" s="34" t="s">
        <v>97</v>
      </c>
      <c r="S67" s="31">
        <v>5</v>
      </c>
      <c r="U67" s="34" t="s">
        <v>66</v>
      </c>
      <c r="V67" s="31">
        <v>1</v>
      </c>
      <c r="X67" s="23" t="s">
        <v>437</v>
      </c>
      <c r="Y67" s="72">
        <v>0</v>
      </c>
      <c r="AC67" s="41"/>
      <c r="AD67" s="41"/>
    </row>
    <row r="68" spans="1:33" ht="29" x14ac:dyDescent="0.35">
      <c r="A68" s="687" t="s">
        <v>6</v>
      </c>
      <c r="B68" s="106" t="s">
        <v>375</v>
      </c>
      <c r="C68" s="132">
        <f>VLOOKUP('Impact Form'!D79,'Impact score'!L88:M91,2,FALSE)</f>
        <v>0</v>
      </c>
      <c r="D68" s="133">
        <f t="shared" si="0"/>
        <v>0</v>
      </c>
      <c r="E68" s="10"/>
      <c r="F68" s="133">
        <f t="shared" si="2"/>
        <v>0</v>
      </c>
      <c r="G68" s="132">
        <f>VLOOKUP('Impact Form'!J79,'Impact score'!L88:M91,2,FALSE)</f>
        <v>0</v>
      </c>
      <c r="H68" s="453">
        <f t="shared" si="1"/>
        <v>0</v>
      </c>
      <c r="I68" s="283"/>
      <c r="J68" s="283"/>
      <c r="L68" s="266" t="s">
        <v>254</v>
      </c>
      <c r="M68" s="222">
        <v>3</v>
      </c>
      <c r="O68" s="193" t="s">
        <v>274</v>
      </c>
      <c r="P68" s="31">
        <v>2</v>
      </c>
      <c r="Q68" s="7"/>
      <c r="R68" s="34" t="s">
        <v>224</v>
      </c>
      <c r="S68" s="222">
        <v>3</v>
      </c>
      <c r="T68" s="283"/>
      <c r="U68" s="34" t="s">
        <v>165</v>
      </c>
      <c r="V68" s="31">
        <v>5</v>
      </c>
      <c r="X68" s="25" t="s">
        <v>217</v>
      </c>
      <c r="Y68" s="31">
        <v>3</v>
      </c>
    </row>
    <row r="69" spans="1:33" ht="29.5" thickBot="1" x14ac:dyDescent="0.4">
      <c r="A69" s="688"/>
      <c r="B69" s="22" t="s">
        <v>376</v>
      </c>
      <c r="C69" s="82">
        <f>VLOOKUP('Impact Form'!D80,'Impact score'!O87:P90,2,FALSE)</f>
        <v>2</v>
      </c>
      <c r="D69" s="312">
        <f t="shared" si="0"/>
        <v>2</v>
      </c>
      <c r="E69" s="305">
        <f>VLOOKUP('Impact Form'!G80,'Impact score'!O87:P90,2,FALSE)</f>
        <v>0</v>
      </c>
      <c r="F69" s="312">
        <f t="shared" si="2"/>
        <v>0</v>
      </c>
      <c r="G69" s="82">
        <f>VLOOKUP('Impact Form'!J80,'Impact score'!O87:P90,2,FALSE)</f>
        <v>0</v>
      </c>
      <c r="H69" s="217">
        <f t="shared" si="1"/>
        <v>0</v>
      </c>
      <c r="I69" s="283"/>
      <c r="J69" s="283"/>
      <c r="L69" s="27" t="s">
        <v>255</v>
      </c>
      <c r="M69" s="223">
        <v>5</v>
      </c>
      <c r="O69" s="194" t="s">
        <v>275</v>
      </c>
      <c r="P69" s="44">
        <v>5</v>
      </c>
      <c r="Q69" s="7"/>
      <c r="R69" s="71" t="s">
        <v>152</v>
      </c>
      <c r="S69" s="223" t="s">
        <v>153</v>
      </c>
      <c r="T69" s="283"/>
      <c r="U69" s="35" t="s">
        <v>159</v>
      </c>
      <c r="V69" s="44" t="s">
        <v>153</v>
      </c>
      <c r="X69" s="25" t="s">
        <v>52</v>
      </c>
      <c r="Y69" s="31">
        <v>5</v>
      </c>
      <c r="AC69" s="41"/>
      <c r="AF69" s="41"/>
    </row>
    <row r="70" spans="1:33" ht="15" thickBot="1" x14ac:dyDescent="0.4">
      <c r="A70" s="688"/>
      <c r="B70" s="22" t="s">
        <v>402</v>
      </c>
      <c r="C70" s="82">
        <f>VLOOKUP('Impact Form'!D81,'Impact score'!R88:S91,2,FALSE)</f>
        <v>0</v>
      </c>
      <c r="D70" s="312">
        <f t="shared" si="0"/>
        <v>0</v>
      </c>
      <c r="E70" s="1"/>
      <c r="F70" s="312">
        <f t="shared" si="2"/>
        <v>0</v>
      </c>
      <c r="G70" s="82">
        <f>VLOOKUP('Impact Form'!J81,'Impact score'!R88:S91,2,FALSE)</f>
        <v>0</v>
      </c>
      <c r="H70" s="217">
        <f t="shared" si="1"/>
        <v>0</v>
      </c>
      <c r="I70" s="283"/>
      <c r="J70" s="283"/>
      <c r="N70" s="80"/>
      <c r="Q70" s="47"/>
      <c r="R70" s="301"/>
      <c r="S70" s="301"/>
      <c r="T70" s="113"/>
      <c r="U70" s="268"/>
      <c r="X70" s="71"/>
      <c r="Y70" s="44"/>
      <c r="AC70" s="41"/>
      <c r="AF70" s="41"/>
    </row>
    <row r="71" spans="1:33" ht="15" thickBot="1" x14ac:dyDescent="0.4">
      <c r="A71" s="688"/>
      <c r="B71" s="22" t="s">
        <v>378</v>
      </c>
      <c r="D71" s="312">
        <f t="shared" si="0"/>
        <v>0</v>
      </c>
      <c r="E71" s="82">
        <f>VLOOKUP('Impact Form'!G82,'Impact score'!U85:V87,2,FALSE)</f>
        <v>0</v>
      </c>
      <c r="F71" s="312">
        <f t="shared" si="2"/>
        <v>0</v>
      </c>
      <c r="G71" s="306"/>
      <c r="H71" s="217">
        <f t="shared" si="1"/>
        <v>0</v>
      </c>
      <c r="I71" s="283"/>
      <c r="J71" s="283"/>
      <c r="L71" t="s">
        <v>411</v>
      </c>
      <c r="N71" s="80"/>
      <c r="O71" t="s">
        <v>372</v>
      </c>
      <c r="Q71" s="47"/>
      <c r="R71" t="s">
        <v>416</v>
      </c>
      <c r="T71" s="113"/>
      <c r="U71" t="s">
        <v>385</v>
      </c>
      <c r="AC71" s="41"/>
      <c r="AF71" s="41"/>
    </row>
    <row r="72" spans="1:33" ht="15" thickBot="1" x14ac:dyDescent="0.4">
      <c r="A72" s="688"/>
      <c r="B72" s="22" t="s">
        <v>379</v>
      </c>
      <c r="C72" s="82">
        <f>E72</f>
        <v>0</v>
      </c>
      <c r="D72" s="312">
        <f t="shared" si="0"/>
        <v>0</v>
      </c>
      <c r="E72" s="82">
        <f>VLOOKUP('Impact Form'!G83,'Impact score'!R72:S76,2,FALSE)</f>
        <v>0</v>
      </c>
      <c r="F72" s="312">
        <f t="shared" si="2"/>
        <v>0</v>
      </c>
      <c r="G72" s="82">
        <f>E72</f>
        <v>0</v>
      </c>
      <c r="H72" s="217">
        <f t="shared" si="1"/>
        <v>0</v>
      </c>
      <c r="I72" s="283"/>
      <c r="J72" s="283"/>
      <c r="L72" s="32" t="s">
        <v>90</v>
      </c>
      <c r="M72" s="72">
        <v>0</v>
      </c>
      <c r="N72" s="48"/>
      <c r="O72" s="23" t="s">
        <v>52</v>
      </c>
      <c r="P72" s="72">
        <v>0</v>
      </c>
      <c r="Q72" s="47"/>
      <c r="R72" s="23" t="s">
        <v>52</v>
      </c>
      <c r="S72" s="72">
        <v>0</v>
      </c>
      <c r="T72" s="260"/>
      <c r="U72" s="32" t="s">
        <v>87</v>
      </c>
      <c r="V72" s="220">
        <v>0</v>
      </c>
      <c r="X72" t="s">
        <v>390</v>
      </c>
      <c r="AC72" s="41"/>
      <c r="AF72" s="41"/>
    </row>
    <row r="73" spans="1:33" x14ac:dyDescent="0.35">
      <c r="A73" s="688"/>
      <c r="B73" s="22" t="s">
        <v>380</v>
      </c>
      <c r="C73" s="82">
        <f>E73</f>
        <v>4</v>
      </c>
      <c r="D73" s="312">
        <f t="shared" si="0"/>
        <v>4</v>
      </c>
      <c r="E73" s="82">
        <f>VLOOKUP('Impact Form'!G84,'Impact score'!U79:V82,2,FALSE)</f>
        <v>4</v>
      </c>
      <c r="F73" s="312">
        <f t="shared" si="2"/>
        <v>4</v>
      </c>
      <c r="G73" s="82">
        <f>E73</f>
        <v>4</v>
      </c>
      <c r="H73" s="217">
        <f t="shared" si="1"/>
        <v>4</v>
      </c>
      <c r="I73" s="283"/>
      <c r="J73" s="283"/>
      <c r="L73" s="34" t="s">
        <v>91</v>
      </c>
      <c r="M73" s="31">
        <v>5</v>
      </c>
      <c r="N73" s="48"/>
      <c r="O73" s="160" t="s">
        <v>225</v>
      </c>
      <c r="P73" s="53">
        <v>1</v>
      </c>
      <c r="Q73" s="48"/>
      <c r="R73" s="195" t="s">
        <v>68</v>
      </c>
      <c r="S73" s="31">
        <v>1</v>
      </c>
      <c r="T73" s="113"/>
      <c r="U73" s="34" t="s">
        <v>88</v>
      </c>
      <c r="V73" s="222">
        <v>5</v>
      </c>
      <c r="X73" s="32" t="s">
        <v>228</v>
      </c>
      <c r="Y73" s="431">
        <v>0</v>
      </c>
      <c r="AA73" s="41"/>
      <c r="AB73" s="41"/>
      <c r="AC73" s="41"/>
      <c r="AD73" s="48"/>
      <c r="AE73" s="30"/>
      <c r="AF73" s="41"/>
    </row>
    <row r="74" spans="1:33" ht="15" thickBot="1" x14ac:dyDescent="0.4">
      <c r="A74" s="689"/>
      <c r="B74" s="107" t="s">
        <v>381</v>
      </c>
      <c r="C74" s="84">
        <f>E74</f>
        <v>1</v>
      </c>
      <c r="D74" s="122">
        <f t="shared" si="0"/>
        <v>1</v>
      </c>
      <c r="E74" s="84">
        <f>VLOOKUP('Impact Form'!G85,'Impact score'!U90:V92,2,FALSE)</f>
        <v>1</v>
      </c>
      <c r="F74" s="122">
        <f t="shared" si="2"/>
        <v>1</v>
      </c>
      <c r="G74" s="84">
        <f>E74</f>
        <v>1</v>
      </c>
      <c r="H74" s="218">
        <f t="shared" si="1"/>
        <v>1</v>
      </c>
      <c r="I74" s="283"/>
      <c r="J74" s="283"/>
      <c r="L74" s="34" t="s">
        <v>92</v>
      </c>
      <c r="M74" s="31">
        <v>5</v>
      </c>
      <c r="N74" s="79"/>
      <c r="O74" s="25" t="s">
        <v>226</v>
      </c>
      <c r="P74" s="53">
        <v>3</v>
      </c>
      <c r="Q74" s="47"/>
      <c r="R74" s="195" t="s">
        <v>268</v>
      </c>
      <c r="S74" s="31">
        <v>2</v>
      </c>
      <c r="U74" s="34" t="s">
        <v>89</v>
      </c>
      <c r="V74" s="222">
        <v>5</v>
      </c>
      <c r="X74" s="34" t="s">
        <v>162</v>
      </c>
      <c r="Y74" s="433">
        <v>1</v>
      </c>
    </row>
    <row r="75" spans="1:33" ht="14.4" customHeight="1" thickBot="1" x14ac:dyDescent="0.4">
      <c r="A75" s="713" t="s">
        <v>343</v>
      </c>
      <c r="B75" s="264" t="s">
        <v>382</v>
      </c>
      <c r="C75" s="8"/>
      <c r="D75" s="8"/>
      <c r="E75" s="265">
        <f>VLOOKUP('Impact Form'!G88,'Impact score'!L77:M84,2,FALSE)</f>
        <v>0</v>
      </c>
      <c r="F75" s="376">
        <f>IFERROR(E75,"")</f>
        <v>0</v>
      </c>
      <c r="G75" s="8"/>
      <c r="H75" s="17"/>
      <c r="I75" s="283"/>
      <c r="J75" s="283"/>
      <c r="L75" s="71" t="s">
        <v>152</v>
      </c>
      <c r="M75" s="44" t="s">
        <v>153</v>
      </c>
      <c r="N75" s="114"/>
      <c r="O75" s="124" t="s">
        <v>227</v>
      </c>
      <c r="P75" s="182">
        <v>5</v>
      </c>
      <c r="Q75" s="47"/>
      <c r="R75" s="195" t="s">
        <v>269</v>
      </c>
      <c r="S75" s="31">
        <v>3</v>
      </c>
      <c r="U75" s="33" t="s">
        <v>159</v>
      </c>
      <c r="V75" s="222" t="s">
        <v>153</v>
      </c>
      <c r="X75" s="34" t="s">
        <v>163</v>
      </c>
      <c r="Y75" s="433">
        <v>5</v>
      </c>
    </row>
    <row r="76" spans="1:33" ht="15" thickBot="1" x14ac:dyDescent="0.4">
      <c r="A76" s="714"/>
      <c r="B76" s="20" t="s">
        <v>383</v>
      </c>
      <c r="C76" s="1"/>
      <c r="D76" s="1"/>
      <c r="E76" s="82">
        <f>VLOOKUP('Impact Form'!G89,'Impact score'!O78:P82,2,FALSE)</f>
        <v>0</v>
      </c>
      <c r="F76" s="376">
        <f>IFERROR(E76,"")</f>
        <v>0</v>
      </c>
      <c r="G76" s="1"/>
      <c r="H76" s="4"/>
      <c r="I76" s="283"/>
      <c r="J76" s="283"/>
      <c r="L76" t="s">
        <v>403</v>
      </c>
      <c r="O76" s="114"/>
      <c r="P76" s="41"/>
      <c r="Q76" s="47"/>
      <c r="R76" s="124" t="s">
        <v>270</v>
      </c>
      <c r="S76" s="44">
        <v>5</v>
      </c>
      <c r="U76" s="71"/>
      <c r="V76" s="223"/>
      <c r="W76" s="283"/>
      <c r="X76" s="34" t="s">
        <v>159</v>
      </c>
      <c r="Y76" s="433" t="s">
        <v>153</v>
      </c>
    </row>
    <row r="77" spans="1:33" ht="15" thickBot="1" x14ac:dyDescent="0.4">
      <c r="A77" s="714"/>
      <c r="B77" s="20" t="s">
        <v>384</v>
      </c>
      <c r="C77" s="1"/>
      <c r="D77" s="1"/>
      <c r="E77" s="82">
        <f>VLOOKUP('Impact Form'!G90,'Impact score'!R79:S84,2,FALSE)</f>
        <v>0</v>
      </c>
      <c r="F77" s="376">
        <f>IFERROR(E77,"")</f>
        <v>0</v>
      </c>
      <c r="G77" s="1"/>
      <c r="H77" s="4"/>
      <c r="I77" s="283"/>
      <c r="J77" s="283"/>
      <c r="L77" s="46" t="s">
        <v>154</v>
      </c>
      <c r="M77" s="45">
        <v>0</v>
      </c>
      <c r="N77" s="47"/>
      <c r="O77" t="s">
        <v>383</v>
      </c>
      <c r="Q77" s="41"/>
      <c r="T77" s="267"/>
      <c r="U77" s="41"/>
      <c r="V77" s="283"/>
      <c r="W77" s="432"/>
      <c r="X77" s="435" t="s">
        <v>245</v>
      </c>
      <c r="Y77" s="437" t="s">
        <v>153</v>
      </c>
      <c r="AA77" s="41"/>
      <c r="AD77" s="41"/>
      <c r="AG77" s="41"/>
    </row>
    <row r="78" spans="1:33" ht="15" thickBot="1" x14ac:dyDescent="0.4">
      <c r="A78" s="714"/>
      <c r="B78" s="20" t="s">
        <v>385</v>
      </c>
      <c r="C78" s="1"/>
      <c r="D78" s="1"/>
      <c r="E78" s="82">
        <f>VLOOKUP('Impact Form'!G91,'Impact score'!U72:V76,2,FALSE)</f>
        <v>0</v>
      </c>
      <c r="F78" s="376">
        <f>IFERROR(E78,"")</f>
        <v>0</v>
      </c>
      <c r="G78" s="1"/>
      <c r="H78" s="4"/>
      <c r="I78" s="283"/>
      <c r="J78" s="283"/>
      <c r="L78" s="34" t="s">
        <v>155</v>
      </c>
      <c r="M78" s="222">
        <v>0</v>
      </c>
      <c r="N78" s="47"/>
      <c r="O78" s="32" t="s">
        <v>82</v>
      </c>
      <c r="P78" s="431">
        <v>0</v>
      </c>
      <c r="R78" t="s">
        <v>412</v>
      </c>
      <c r="S78" t="s">
        <v>164</v>
      </c>
      <c r="T78" s="221"/>
      <c r="U78" s="80" t="s">
        <v>414</v>
      </c>
      <c r="W78" s="432"/>
      <c r="X78" s="48"/>
      <c r="Y78" s="221"/>
      <c r="AA78" s="41"/>
      <c r="AD78" s="41"/>
      <c r="AG78" s="41"/>
    </row>
    <row r="79" spans="1:33" ht="15" thickBot="1" x14ac:dyDescent="0.4">
      <c r="A79" s="714"/>
      <c r="B79" s="20" t="s">
        <v>386</v>
      </c>
      <c r="C79" s="1"/>
      <c r="D79" s="1"/>
      <c r="E79" s="82">
        <f>VLOOKUP('Impact Form'!G92,'Impact score'!X86:Y89,2,FALSE)</f>
        <v>0</v>
      </c>
      <c r="F79" s="376">
        <f>IFERROR(E79,"")</f>
        <v>0</v>
      </c>
      <c r="G79" s="1"/>
      <c r="H79" s="4"/>
      <c r="I79" s="283"/>
      <c r="J79" s="283"/>
      <c r="L79" s="33" t="s">
        <v>304</v>
      </c>
      <c r="M79" s="222">
        <v>2</v>
      </c>
      <c r="N79" s="47"/>
      <c r="O79" s="38" t="s">
        <v>332</v>
      </c>
      <c r="P79" s="433">
        <v>0</v>
      </c>
      <c r="Q79" s="41"/>
      <c r="R79" s="32" t="s">
        <v>166</v>
      </c>
      <c r="S79" s="161">
        <v>0</v>
      </c>
      <c r="T79" s="221"/>
      <c r="U79" s="192" t="s">
        <v>52</v>
      </c>
      <c r="V79" s="72">
        <v>0</v>
      </c>
      <c r="W79" s="432"/>
      <c r="X79" t="s">
        <v>440</v>
      </c>
      <c r="AA79" s="41"/>
      <c r="AD79" s="41"/>
      <c r="AG79" s="41"/>
    </row>
    <row r="80" spans="1:33" x14ac:dyDescent="0.35">
      <c r="A80" s="714"/>
      <c r="B80" s="20" t="s">
        <v>387</v>
      </c>
      <c r="C80" s="1"/>
      <c r="D80" s="1"/>
      <c r="E80" s="82">
        <f>VLOOKUP('Impact Form'!G93,'Impact score'!L72:M75,2,FALSE)</f>
        <v>0</v>
      </c>
      <c r="F80" s="376">
        <f>IFERROR(E80,Z)</f>
        <v>0</v>
      </c>
      <c r="G80" s="1"/>
      <c r="H80" s="4"/>
      <c r="I80" s="283"/>
      <c r="J80" s="283"/>
      <c r="L80" s="34" t="s">
        <v>156</v>
      </c>
      <c r="M80" s="222">
        <v>1</v>
      </c>
      <c r="N80" s="47"/>
      <c r="O80" s="34" t="s">
        <v>84</v>
      </c>
      <c r="P80" s="433">
        <v>5</v>
      </c>
      <c r="Q80" s="41"/>
      <c r="R80" s="34" t="s">
        <v>168</v>
      </c>
      <c r="S80" s="31">
        <v>1</v>
      </c>
      <c r="T80" s="221"/>
      <c r="U80" s="193" t="s">
        <v>271</v>
      </c>
      <c r="V80" s="75">
        <v>2</v>
      </c>
      <c r="W80" s="432"/>
      <c r="X80" s="32" t="s">
        <v>52</v>
      </c>
      <c r="Y80" s="72">
        <v>0</v>
      </c>
      <c r="AA80" s="41"/>
      <c r="AD80" s="41"/>
      <c r="AG80" s="41"/>
    </row>
    <row r="81" spans="1:43" ht="29" x14ac:dyDescent="0.35">
      <c r="A81" s="714"/>
      <c r="B81" s="20" t="s">
        <v>388</v>
      </c>
      <c r="C81" s="1"/>
      <c r="D81" s="1"/>
      <c r="E81" s="82">
        <f>VLOOKUP('Impact Form'!G94,'Impact score'!X80:Y83,2,FALSE)</f>
        <v>0</v>
      </c>
      <c r="F81" s="376">
        <f>IFERROR(E81,"")</f>
        <v>0</v>
      </c>
      <c r="G81" s="1"/>
      <c r="H81" s="4"/>
      <c r="I81" s="283"/>
      <c r="J81" s="283"/>
      <c r="L81" s="34" t="s">
        <v>157</v>
      </c>
      <c r="M81" s="222">
        <v>5</v>
      </c>
      <c r="N81" s="47"/>
      <c r="O81" s="38" t="s">
        <v>160</v>
      </c>
      <c r="P81" s="303">
        <v>5</v>
      </c>
      <c r="Q81" s="41"/>
      <c r="R81" s="38" t="s">
        <v>330</v>
      </c>
      <c r="S81" s="31">
        <v>2</v>
      </c>
      <c r="T81" s="221"/>
      <c r="U81" s="193" t="s">
        <v>272</v>
      </c>
      <c r="V81" s="75">
        <v>4</v>
      </c>
      <c r="W81" s="432"/>
      <c r="X81" s="34" t="s">
        <v>69</v>
      </c>
      <c r="Y81" s="31">
        <v>1</v>
      </c>
      <c r="AA81" s="41"/>
      <c r="AB81" s="41"/>
      <c r="AC81" s="41"/>
      <c r="AD81" s="41"/>
      <c r="AE81" s="41"/>
      <c r="AF81" s="41"/>
      <c r="AG81" s="41"/>
    </row>
    <row r="82" spans="1:43" ht="29.5" thickBot="1" x14ac:dyDescent="0.4">
      <c r="A82" s="714"/>
      <c r="B82" s="20" t="s">
        <v>389</v>
      </c>
      <c r="C82" s="1"/>
      <c r="D82" s="1"/>
      <c r="E82" s="82">
        <f>VLOOKUP('Impact Form'!G95,'Impact score'!U66:V69,2,FALSE)</f>
        <v>1</v>
      </c>
      <c r="F82" s="376">
        <f>IFERROR(E82,"")</f>
        <v>1</v>
      </c>
      <c r="G82" s="1"/>
      <c r="H82" s="4"/>
      <c r="I82" s="283"/>
      <c r="J82" s="283"/>
      <c r="L82" s="34" t="s">
        <v>455</v>
      </c>
      <c r="M82" s="222">
        <v>5</v>
      </c>
      <c r="N82" s="47"/>
      <c r="O82" s="38" t="s">
        <v>83</v>
      </c>
      <c r="P82" s="433">
        <v>5</v>
      </c>
      <c r="Q82" s="41"/>
      <c r="R82" s="34" t="s">
        <v>85</v>
      </c>
      <c r="S82" s="31">
        <v>4</v>
      </c>
      <c r="T82" s="221"/>
      <c r="U82" s="194" t="s">
        <v>71</v>
      </c>
      <c r="V82" s="44">
        <v>3</v>
      </c>
      <c r="W82" s="432"/>
      <c r="X82" s="34" t="s">
        <v>93</v>
      </c>
      <c r="Y82" s="31">
        <v>5</v>
      </c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</row>
    <row r="83" spans="1:43" ht="15" thickBot="1" x14ac:dyDescent="0.4">
      <c r="A83" s="714"/>
      <c r="B83" s="20" t="s">
        <v>430</v>
      </c>
      <c r="C83" s="1"/>
      <c r="D83" s="1"/>
      <c r="E83" s="82">
        <f>VLOOKUP('Impact Form'!G96,'Impact score'!X73:Y77,2,FALSE)</f>
        <v>0</v>
      </c>
      <c r="F83" s="376">
        <f>IFERROR(E83,"' ")</f>
        <v>0</v>
      </c>
      <c r="G83" s="1"/>
      <c r="H83" s="4"/>
      <c r="I83" s="283"/>
      <c r="J83" s="283"/>
      <c r="L83" s="34" t="s">
        <v>158</v>
      </c>
      <c r="M83" s="222">
        <v>5</v>
      </c>
      <c r="N83" s="30"/>
      <c r="O83" s="585"/>
      <c r="P83" s="434" t="s">
        <v>153</v>
      </c>
      <c r="Q83" s="41"/>
      <c r="R83" s="34" t="s">
        <v>167</v>
      </c>
      <c r="S83" s="31">
        <v>5</v>
      </c>
      <c r="X83" s="71" t="s">
        <v>159</v>
      </c>
      <c r="Y83" s="44" t="s">
        <v>153</v>
      </c>
    </row>
    <row r="84" spans="1:43" ht="15" thickBot="1" x14ac:dyDescent="0.4">
      <c r="A84" s="715"/>
      <c r="B84" s="135" t="s">
        <v>391</v>
      </c>
      <c r="C84" s="15"/>
      <c r="D84" s="15"/>
      <c r="E84" s="136">
        <f>VLOOKUP('Impact Form'!G97,'Impact score'!R66:S69,2,FALSE)</f>
        <v>3</v>
      </c>
      <c r="F84" s="376">
        <f>IFERROR(E84,"")</f>
        <v>3</v>
      </c>
      <c r="G84" s="15"/>
      <c r="H84" s="18"/>
      <c r="I84" s="283"/>
      <c r="J84" s="283"/>
      <c r="L84" s="34" t="s">
        <v>159</v>
      </c>
      <c r="M84" s="222" t="s">
        <v>153</v>
      </c>
      <c r="N84" s="30"/>
      <c r="O84" s="7"/>
      <c r="P84" s="7"/>
      <c r="Q84" s="41"/>
      <c r="R84" s="71" t="s">
        <v>159</v>
      </c>
      <c r="S84" s="44" t="s">
        <v>153</v>
      </c>
      <c r="U84" t="s">
        <v>415</v>
      </c>
    </row>
    <row r="85" spans="1:43" ht="15" thickBot="1" x14ac:dyDescent="0.4">
      <c r="A85" s="687" t="s">
        <v>342</v>
      </c>
      <c r="B85" s="137" t="s">
        <v>392</v>
      </c>
      <c r="C85" s="132" t="e">
        <f>VLOOKUP('Impact Form'!D100,'Impact score'!L77:M85,2,FALSE)</f>
        <v>#N/A</v>
      </c>
      <c r="D85" s="423" t="str">
        <f t="shared" ref="D85:D90" si="3">IFERROR(C85,"")</f>
        <v/>
      </c>
      <c r="E85" s="286"/>
      <c r="F85" s="286"/>
      <c r="G85" s="132" t="e">
        <f>VLOOKUP('Impact Form'!K100,'Impact score'!L77:M84,2,FALSE)</f>
        <v>#N/A</v>
      </c>
      <c r="H85" s="424" t="str">
        <f t="shared" ref="H85:H90" si="4">IFERROR(G85,"")</f>
        <v/>
      </c>
      <c r="I85" s="283"/>
      <c r="J85" s="283"/>
      <c r="L85" s="27"/>
      <c r="M85" s="28" t="s">
        <v>153</v>
      </c>
      <c r="N85" s="30"/>
      <c r="O85" s="7"/>
      <c r="P85" s="7"/>
      <c r="U85" s="23" t="s">
        <v>52</v>
      </c>
      <c r="V85" s="72">
        <v>0</v>
      </c>
      <c r="X85" t="s">
        <v>386</v>
      </c>
    </row>
    <row r="86" spans="1:43" ht="15" thickBot="1" x14ac:dyDescent="0.4">
      <c r="A86" s="688"/>
      <c r="B86" s="138" t="s">
        <v>393</v>
      </c>
      <c r="C86" s="305" t="e">
        <f>VLOOKUP('Impact Form'!D101,'Impact score'!O78:P82,2,FALSE)</f>
        <v>#N/A</v>
      </c>
      <c r="D86" s="276" t="str">
        <f t="shared" si="3"/>
        <v/>
      </c>
      <c r="E86" s="278"/>
      <c r="F86" s="278"/>
      <c r="G86" s="305" t="e">
        <f>VLOOKUP('Impact Form'!K101,'Impact score'!O78:P82,2,FALSE)</f>
        <v>#N/A</v>
      </c>
      <c r="H86" s="425" t="str">
        <f t="shared" si="4"/>
        <v/>
      </c>
      <c r="I86" s="283"/>
      <c r="J86" s="283"/>
      <c r="L86" s="30"/>
      <c r="M86" s="30"/>
      <c r="N86" s="30"/>
      <c r="O86" t="s">
        <v>405</v>
      </c>
      <c r="U86" s="25" t="s">
        <v>303</v>
      </c>
      <c r="V86" s="31">
        <v>2</v>
      </c>
      <c r="X86" s="32" t="s">
        <v>52</v>
      </c>
      <c r="Y86" s="72">
        <v>0</v>
      </c>
    </row>
    <row r="87" spans="1:43" ht="15" thickBot="1" x14ac:dyDescent="0.4">
      <c r="A87" s="688"/>
      <c r="B87" s="138" t="s">
        <v>394</v>
      </c>
      <c r="C87" s="305" t="e">
        <f>VLOOKUP('Impact Form'!D102,'Impact score'!X86:Y89,2,FALSE)</f>
        <v>#N/A</v>
      </c>
      <c r="D87" s="276" t="str">
        <f t="shared" si="3"/>
        <v/>
      </c>
      <c r="E87" s="278"/>
      <c r="F87" s="278"/>
      <c r="G87" s="305" t="e">
        <f>VLOOKUP('Impact Form'!K102,'Impact score'!X86:Y89,2,FALSE)</f>
        <v>#N/A</v>
      </c>
      <c r="H87" s="425" t="str">
        <f t="shared" si="4"/>
        <v/>
      </c>
      <c r="I87" s="283"/>
      <c r="J87" s="283"/>
      <c r="L87" t="s">
        <v>404</v>
      </c>
      <c r="N87" s="29"/>
      <c r="O87" s="23" t="s">
        <v>65</v>
      </c>
      <c r="P87" s="72">
        <v>0</v>
      </c>
      <c r="R87" t="s">
        <v>417</v>
      </c>
      <c r="U87" s="27" t="s">
        <v>70</v>
      </c>
      <c r="V87" s="44">
        <v>5</v>
      </c>
      <c r="X87" s="34" t="s">
        <v>69</v>
      </c>
      <c r="Y87" s="31">
        <v>2</v>
      </c>
    </row>
    <row r="88" spans="1:43" x14ac:dyDescent="0.35">
      <c r="A88" s="688"/>
      <c r="B88" s="138" t="s">
        <v>395</v>
      </c>
      <c r="C88" s="305" t="e">
        <f>VLOOKUP('Impact Form'!D103,'Impact score'!X80:Y83,2,FALSE)</f>
        <v>#N/A</v>
      </c>
      <c r="D88" s="276" t="str">
        <f t="shared" si="3"/>
        <v/>
      </c>
      <c r="E88" s="278"/>
      <c r="F88" s="278"/>
      <c r="G88" s="305" t="e">
        <f>VLOOKUP('Impact Form'!K103,'Impact score'!X80:Y83,2,FALSE)</f>
        <v>#N/A</v>
      </c>
      <c r="H88" s="425" t="str">
        <f t="shared" si="4"/>
        <v/>
      </c>
      <c r="I88" s="283"/>
      <c r="J88" s="283"/>
      <c r="L88" s="23" t="s">
        <v>52</v>
      </c>
      <c r="M88" s="72">
        <v>0</v>
      </c>
      <c r="N88" s="29"/>
      <c r="O88" s="195" t="s">
        <v>256</v>
      </c>
      <c r="P88" s="31">
        <v>4</v>
      </c>
      <c r="Q88" s="80"/>
      <c r="R88" s="23" t="s">
        <v>257</v>
      </c>
      <c r="S88" s="181">
        <v>5</v>
      </c>
      <c r="T88" s="268"/>
      <c r="X88" s="34" t="s">
        <v>70</v>
      </c>
      <c r="Y88" s="31">
        <v>5</v>
      </c>
    </row>
    <row r="89" spans="1:43" ht="15" thickBot="1" x14ac:dyDescent="0.4">
      <c r="A89" s="688"/>
      <c r="B89" s="138" t="s">
        <v>396</v>
      </c>
      <c r="C89" s="305" t="e">
        <f>VLOOKUP('Impact Form'!D104,'Impact score'!L72:M75,2,FALSE)</f>
        <v>#N/A</v>
      </c>
      <c r="D89" s="276" t="str">
        <f t="shared" si="3"/>
        <v/>
      </c>
      <c r="E89" s="278"/>
      <c r="F89" s="278"/>
      <c r="G89" s="305" t="e">
        <f>VLOOKUP('Impact Form'!K104,'Impact score'!L72:M75,2,FALSE)</f>
        <v>#N/A</v>
      </c>
      <c r="H89" s="425" t="str">
        <f t="shared" si="4"/>
        <v/>
      </c>
      <c r="I89" s="283"/>
      <c r="J89" s="283"/>
      <c r="L89" s="25" t="s">
        <v>63</v>
      </c>
      <c r="M89" s="31">
        <v>2</v>
      </c>
      <c r="N89" s="29"/>
      <c r="O89" s="25" t="s">
        <v>66</v>
      </c>
      <c r="P89" s="31">
        <v>2</v>
      </c>
      <c r="Q89" s="80"/>
      <c r="R89" s="195" t="s">
        <v>258</v>
      </c>
      <c r="S89" s="75">
        <v>2</v>
      </c>
      <c r="T89" s="268"/>
      <c r="U89" t="s">
        <v>413</v>
      </c>
      <c r="X89" s="71" t="s">
        <v>159</v>
      </c>
      <c r="Y89" s="44" t="s">
        <v>153</v>
      </c>
      <c r="AA89" s="301"/>
    </row>
    <row r="90" spans="1:43" ht="15" thickBot="1" x14ac:dyDescent="0.4">
      <c r="A90" s="689"/>
      <c r="B90" s="139" t="s">
        <v>397</v>
      </c>
      <c r="C90" s="84" t="e">
        <f>VLOOKUP('Impact Form'!D105,'Impact score'!U72:V76,2,FALSE)</f>
        <v>#N/A</v>
      </c>
      <c r="D90" s="426" t="str">
        <f t="shared" si="3"/>
        <v/>
      </c>
      <c r="E90" s="289"/>
      <c r="F90" s="289"/>
      <c r="G90" s="84" t="e">
        <f>VLOOKUP('Impact Form'!K105,'Impact score'!U72:V76,2,FALSE)</f>
        <v>#N/A</v>
      </c>
      <c r="H90" s="427" t="str">
        <f t="shared" si="4"/>
        <v/>
      </c>
      <c r="I90" s="283"/>
      <c r="J90" s="283"/>
      <c r="L90" s="25" t="s">
        <v>64</v>
      </c>
      <c r="M90" s="31">
        <v>5</v>
      </c>
      <c r="N90" s="29"/>
      <c r="O90" s="27" t="s">
        <v>67</v>
      </c>
      <c r="P90" s="44">
        <v>3</v>
      </c>
      <c r="Q90" s="80"/>
      <c r="R90" s="195" t="s">
        <v>259</v>
      </c>
      <c r="S90" s="75">
        <v>1</v>
      </c>
      <c r="T90" s="268"/>
      <c r="U90" s="23" t="s">
        <v>72</v>
      </c>
      <c r="V90" s="181">
        <v>3</v>
      </c>
      <c r="AA90" s="301"/>
    </row>
    <row r="91" spans="1:43" ht="15" thickBot="1" x14ac:dyDescent="0.4">
      <c r="I91" s="283"/>
      <c r="J91" s="283"/>
      <c r="L91" s="27"/>
      <c r="M91" s="44" t="s">
        <v>153</v>
      </c>
      <c r="N91" s="29"/>
      <c r="O91" s="29"/>
      <c r="P91" s="7"/>
      <c r="Q91" s="80"/>
      <c r="R91" s="27" t="s">
        <v>218</v>
      </c>
      <c r="S91" s="182">
        <v>0</v>
      </c>
      <c r="T91" s="268"/>
      <c r="U91" s="25" t="s">
        <v>73</v>
      </c>
      <c r="V91" s="31">
        <v>0</v>
      </c>
    </row>
    <row r="92" spans="1:43" ht="15" thickBot="1" x14ac:dyDescent="0.4">
      <c r="L92" s="29"/>
      <c r="M92" s="29"/>
      <c r="N92" s="29"/>
      <c r="Q92" s="80"/>
      <c r="S92" s="80"/>
      <c r="T92" s="80"/>
      <c r="U92" s="27" t="s">
        <v>52</v>
      </c>
      <c r="V92" s="44">
        <v>1</v>
      </c>
    </row>
    <row r="131" spans="1:16" s="584" customFormat="1" x14ac:dyDescent="0.35"/>
    <row r="132" spans="1:16" s="584" customFormat="1" x14ac:dyDescent="0.35"/>
    <row r="133" spans="1:16" s="80" customFormat="1" x14ac:dyDescent="0.35">
      <c r="A133"/>
      <c r="B133"/>
      <c r="C133"/>
      <c r="D133"/>
      <c r="E133"/>
      <c r="F133"/>
      <c r="G133"/>
      <c r="H133"/>
      <c r="I133" s="304"/>
      <c r="J133" s="304"/>
      <c r="O133"/>
      <c r="P133"/>
    </row>
  </sheetData>
  <mergeCells count="27">
    <mergeCell ref="A85:A90"/>
    <mergeCell ref="F53:H53"/>
    <mergeCell ref="F54:H54"/>
    <mergeCell ref="F55:H55"/>
    <mergeCell ref="A59:A63"/>
    <mergeCell ref="A75:A84"/>
    <mergeCell ref="F48:H48"/>
    <mergeCell ref="F49:H49"/>
    <mergeCell ref="F50:H50"/>
    <mergeCell ref="F51:H51"/>
    <mergeCell ref="F52:H52"/>
    <mergeCell ref="A14:H14"/>
    <mergeCell ref="A43:E43"/>
    <mergeCell ref="A57:H57"/>
    <mergeCell ref="A64:A67"/>
    <mergeCell ref="A68:A74"/>
    <mergeCell ref="F47:H47"/>
    <mergeCell ref="A15:A24"/>
    <mergeCell ref="C15:D15"/>
    <mergeCell ref="F15:G15"/>
    <mergeCell ref="A33:A41"/>
    <mergeCell ref="F42:H42"/>
    <mergeCell ref="F43:H43"/>
    <mergeCell ref="F45:H45"/>
    <mergeCell ref="F46:H46"/>
    <mergeCell ref="A25:A30"/>
    <mergeCell ref="A31:A32"/>
  </mergeCells>
  <dataValidations count="16">
    <dataValidation type="list" allowBlank="1" showInputMessage="1" showErrorMessage="1" sqref="E68">
      <formula1>"Bare,Pervious,Impervious"</formula1>
    </dataValidation>
    <dataValidation type="list" allowBlank="1" showInputMessage="1" showErrorMessage="1" sqref="E70">
      <formula1>"Natural,Eroded,Occassional,Straightened"</formula1>
    </dataValidation>
    <dataValidation type="list" allowBlank="1" showInputMessage="1" showErrorMessage="1" sqref="G17:G24 D17:E24 C31 F31 F18:F21 C18:C21">
      <formula1>#REF!</formula1>
    </dataValidation>
    <dataValidation type="list" allowBlank="1" showInputMessage="1" showErrorMessage="1" sqref="E45:E55">
      <formula1>$M$14:$N$14</formula1>
    </dataValidation>
    <dataValidation type="list" allowBlank="1" showInputMessage="1" showErrorMessage="1" sqref="C33 G33">
      <formula1>$M$77:$N$77</formula1>
    </dataValidation>
    <dataValidation type="list" allowBlank="1" showInputMessage="1" showErrorMessage="1" sqref="F17 C17">
      <formula1>$M$37:$R$37</formula1>
    </dataValidation>
    <dataValidation type="list" allowBlank="1" showInputMessage="1" showErrorMessage="1" sqref="F23 C23">
      <formula1>$M$39:$O$39</formula1>
    </dataValidation>
    <dataValidation type="list" allowBlank="1" showInputMessage="1" showErrorMessage="1" sqref="C24 F24">
      <formula1>$M$40:$P$40</formula1>
    </dataValidation>
    <dataValidation type="list" allowBlank="1" showInputMessage="1" showErrorMessage="1" sqref="F22 D42:E42 C22">
      <formula1>$M$38:$N$38</formula1>
    </dataValidation>
    <dataValidation type="list" allowBlank="1" showInputMessage="1" showErrorMessage="1" sqref="D45:D55">
      <formula1>$M$44:$N$44</formula1>
    </dataValidation>
    <dataValidation type="list" allowBlank="1" showInputMessage="1" showErrorMessage="1" sqref="G35:G36 D35:D36">
      <formula1>$M$36:$R$36</formula1>
    </dataValidation>
    <dataValidation type="list" allowBlank="1" showInputMessage="1" showErrorMessage="1" sqref="C35:C37 F35:F37">
      <formula1>$M$34:$R$34</formula1>
    </dataValidation>
    <dataValidation type="list" allowBlank="1" showInputMessage="1" showErrorMessage="1" sqref="D37 G37">
      <formula1>$M$36:$S$36</formula1>
    </dataValidation>
    <dataValidation type="list" allowBlank="1" showInputMessage="1" showErrorMessage="1" sqref="E32">
      <formula1>$M$34:$Q$34</formula1>
    </dataValidation>
    <dataValidation type="list" allowBlank="1" showInputMessage="1" showErrorMessage="1" sqref="F40">
      <formula1>$L$90:$Q$90</formula1>
    </dataValidation>
    <dataValidation type="list" allowBlank="1" showInputMessage="1" showErrorMessage="1" sqref="F39">
      <formula1>$L$89:$Q$89</formula1>
    </dataValidation>
  </dataValidations>
  <pageMargins left="0.7" right="0.7" top="0.75" bottom="0.75" header="0.3" footer="0.3"/>
  <pageSetup paperSize="9" scale="4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509BB"/>
    <pageSetUpPr fitToPage="1"/>
  </sheetPr>
  <dimension ref="A1:BT78"/>
  <sheetViews>
    <sheetView topLeftCell="W59" zoomScale="83" zoomScaleNormal="83" workbookViewId="0">
      <selection activeCell="BF39" sqref="BF39"/>
    </sheetView>
  </sheetViews>
  <sheetFormatPr defaultRowHeight="14.5" x14ac:dyDescent="0.35"/>
  <cols>
    <col min="3" max="3" width="12" customWidth="1"/>
    <col min="4" max="4" width="8.81640625" customWidth="1"/>
    <col min="5" max="5" width="7.08984375" style="441" customWidth="1"/>
    <col min="6" max="6" width="8.1796875" customWidth="1"/>
    <col min="7" max="7" width="5.54296875" style="441" customWidth="1"/>
    <col min="8" max="8" width="9.08984375" customWidth="1"/>
    <col min="9" max="9" width="7.453125" style="441" customWidth="1"/>
    <col min="10" max="10" width="6" customWidth="1"/>
    <col min="11" max="11" width="6" style="441" customWidth="1"/>
    <col min="12" max="12" width="9" customWidth="1"/>
    <col min="13" max="13" width="9" style="441" customWidth="1"/>
    <col min="14" max="14" width="8.08984375" customWidth="1"/>
    <col min="15" max="15" width="6" style="441" customWidth="1"/>
    <col min="16" max="16" width="4.90625" customWidth="1"/>
    <col min="17" max="17" width="4.90625" style="441" customWidth="1"/>
    <col min="18" max="18" width="7.90625" customWidth="1"/>
    <col min="19" max="19" width="7.90625" style="441" customWidth="1"/>
    <col min="20" max="20" width="5.54296875" customWidth="1"/>
    <col min="21" max="21" width="5.54296875" style="441" customWidth="1"/>
    <col min="22" max="22" width="6" customWidth="1"/>
    <col min="23" max="23" width="6" style="441" customWidth="1"/>
    <col min="24" max="24" width="6.08984375" customWidth="1"/>
    <col min="25" max="25" width="6.08984375" style="441" customWidth="1"/>
    <col min="26" max="26" width="6.08984375" style="224" customWidth="1"/>
    <col min="27" max="27" width="7.90625" customWidth="1"/>
    <col min="28" max="28" width="7.90625" style="441" customWidth="1"/>
    <col min="29" max="29" width="7.90625" customWidth="1"/>
    <col min="30" max="30" width="7.90625" style="441" customWidth="1"/>
    <col min="31" max="31" width="8.36328125" customWidth="1"/>
    <col min="32" max="32" width="8.36328125" style="441" customWidth="1"/>
    <col min="33" max="33" width="6.453125" customWidth="1"/>
    <col min="34" max="34" width="6.453125" style="441" customWidth="1"/>
    <col min="35" max="35" width="8" customWidth="1"/>
    <col min="36" max="36" width="8" style="441" customWidth="1"/>
    <col min="37" max="37" width="5.54296875" customWidth="1"/>
    <col min="38" max="38" width="5.54296875" style="441" customWidth="1"/>
    <col min="39" max="39" width="5.90625" customWidth="1"/>
    <col min="40" max="40" width="5.90625" style="441" customWidth="1"/>
    <col min="41" max="41" width="6.36328125" customWidth="1"/>
    <col min="42" max="42" width="6.36328125" style="441" customWidth="1"/>
    <col min="43" max="43" width="7" customWidth="1"/>
    <col min="44" max="44" width="7" style="441" customWidth="1"/>
    <col min="45" max="45" width="5.90625" customWidth="1"/>
    <col min="46" max="46" width="5.90625" style="441" customWidth="1"/>
    <col min="47" max="47" width="6.36328125" customWidth="1"/>
    <col min="48" max="48" width="6.36328125" style="441" customWidth="1"/>
    <col min="49" max="49" width="5.6328125" style="224" customWidth="1"/>
    <col min="50" max="50" width="8.54296875" customWidth="1"/>
    <col min="51" max="51" width="8.54296875" style="441" customWidth="1"/>
    <col min="52" max="52" width="6.36328125" customWidth="1"/>
    <col min="53" max="53" width="6.36328125" style="441" customWidth="1"/>
    <col min="54" max="54" width="6.6328125" customWidth="1"/>
    <col min="55" max="55" width="6.6328125" style="441" customWidth="1"/>
    <col min="56" max="56" width="6.453125" customWidth="1"/>
    <col min="57" max="57" width="6.453125" style="441" customWidth="1"/>
    <col min="58" max="58" width="11.26953125" customWidth="1"/>
    <col min="59" max="59" width="5.6328125" style="441" customWidth="1"/>
    <col min="60" max="60" width="5.6328125" customWidth="1"/>
    <col min="61" max="61" width="5.6328125" style="441" customWidth="1"/>
    <col min="62" max="62" width="5.54296875" customWidth="1"/>
    <col min="63" max="63" width="5.54296875" style="441" customWidth="1"/>
    <col min="64" max="64" width="5.6328125" customWidth="1"/>
    <col min="65" max="65" width="5.6328125" style="441" customWidth="1"/>
    <col min="66" max="66" width="6" customWidth="1"/>
    <col min="67" max="67" width="6" style="441" customWidth="1"/>
    <col min="68" max="68" width="5.54296875" customWidth="1"/>
    <col min="69" max="69" width="5.54296875" style="441" customWidth="1"/>
    <col min="70" max="70" width="6.90625" customWidth="1"/>
    <col min="71" max="71" width="6.90625" style="441" customWidth="1"/>
  </cols>
  <sheetData>
    <row r="1" spans="1:71" ht="15" thickBot="1" x14ac:dyDescent="0.4">
      <c r="A1" s="78"/>
      <c r="B1" s="80"/>
      <c r="C1" s="80"/>
      <c r="D1" s="126"/>
      <c r="E1" s="455"/>
      <c r="F1" s="127"/>
      <c r="G1" s="455"/>
      <c r="H1" s="127"/>
      <c r="I1" s="455"/>
      <c r="J1" s="127"/>
      <c r="K1" s="455"/>
      <c r="L1" s="127"/>
      <c r="M1" s="455"/>
      <c r="N1" s="127"/>
      <c r="O1" s="455"/>
      <c r="P1" s="127"/>
      <c r="Q1" s="455"/>
      <c r="R1" s="127"/>
      <c r="S1" s="455"/>
      <c r="T1" s="127"/>
      <c r="U1" s="455"/>
      <c r="V1" s="127"/>
      <c r="W1" s="455"/>
      <c r="X1" s="128"/>
      <c r="Y1" s="488"/>
    </row>
    <row r="2" spans="1:71" ht="15" thickBot="1" x14ac:dyDescent="0.4">
      <c r="A2" s="721" t="s">
        <v>325</v>
      </c>
      <c r="B2" s="721"/>
      <c r="C2" s="722"/>
      <c r="D2" s="336" t="s">
        <v>54</v>
      </c>
      <c r="E2" s="456"/>
      <c r="F2" s="335"/>
      <c r="G2" s="456"/>
      <c r="H2" s="335"/>
      <c r="I2" s="456"/>
      <c r="J2" s="335"/>
      <c r="K2" s="456"/>
      <c r="L2" s="335"/>
      <c r="M2" s="456"/>
      <c r="N2" s="335"/>
      <c r="O2" s="456"/>
      <c r="P2" s="335"/>
      <c r="Q2" s="456"/>
      <c r="R2" s="335"/>
      <c r="S2" s="456"/>
      <c r="T2" s="335"/>
      <c r="U2" s="456"/>
      <c r="V2" s="335"/>
      <c r="W2" s="456"/>
      <c r="X2" s="337"/>
      <c r="Y2" s="488"/>
      <c r="AA2" s="740" t="s">
        <v>171</v>
      </c>
      <c r="AB2" s="741"/>
      <c r="AC2" s="741"/>
      <c r="AD2" s="741"/>
      <c r="AE2" s="741"/>
      <c r="AF2" s="741"/>
      <c r="AG2" s="741"/>
      <c r="AH2" s="741"/>
      <c r="AI2" s="741"/>
      <c r="AJ2" s="741"/>
      <c r="AK2" s="741"/>
      <c r="AL2" s="741"/>
      <c r="AM2" s="741"/>
      <c r="AN2" s="741"/>
      <c r="AO2" s="741"/>
      <c r="AP2" s="741"/>
      <c r="AQ2" s="741"/>
      <c r="AR2" s="741"/>
      <c r="AS2" s="741"/>
      <c r="AT2" s="741"/>
      <c r="AU2" s="741"/>
      <c r="AV2" s="488"/>
      <c r="AX2" s="737" t="s">
        <v>55</v>
      </c>
      <c r="AY2" s="738"/>
      <c r="AZ2" s="738"/>
      <c r="BA2" s="738"/>
      <c r="BB2" s="738"/>
      <c r="BC2" s="738"/>
      <c r="BD2" s="738"/>
      <c r="BE2" s="738"/>
      <c r="BF2" s="738"/>
      <c r="BG2" s="738"/>
      <c r="BH2" s="738"/>
      <c r="BI2" s="738"/>
      <c r="BJ2" s="738"/>
      <c r="BK2" s="738"/>
      <c r="BL2" s="738"/>
      <c r="BM2" s="738"/>
      <c r="BN2" s="738"/>
      <c r="BO2" s="738"/>
      <c r="BP2" s="738"/>
      <c r="BQ2" s="738"/>
      <c r="BR2" s="739"/>
      <c r="BS2" s="488"/>
    </row>
    <row r="3" spans="1:71" ht="168.5" thickBot="1" x14ac:dyDescent="0.4">
      <c r="A3" s="683" t="s">
        <v>22</v>
      </c>
      <c r="B3" s="683"/>
      <c r="C3" s="683"/>
      <c r="D3" s="307" t="s">
        <v>201</v>
      </c>
      <c r="E3" s="457"/>
      <c r="F3" s="308" t="s">
        <v>202</v>
      </c>
      <c r="G3" s="469"/>
      <c r="H3" s="308" t="s">
        <v>203</v>
      </c>
      <c r="I3" s="469"/>
      <c r="J3" s="308" t="s">
        <v>250</v>
      </c>
      <c r="K3" s="469"/>
      <c r="L3" s="308" t="s">
        <v>132</v>
      </c>
      <c r="M3" s="476"/>
      <c r="N3" s="338" t="s">
        <v>136</v>
      </c>
      <c r="O3" s="476"/>
      <c r="P3" s="309" t="s">
        <v>139</v>
      </c>
      <c r="Q3" s="469"/>
      <c r="R3" s="309" t="s">
        <v>204</v>
      </c>
      <c r="S3" s="469"/>
      <c r="T3" s="309" t="s">
        <v>249</v>
      </c>
      <c r="U3" s="469"/>
      <c r="V3" s="309" t="s">
        <v>205</v>
      </c>
      <c r="W3" s="477"/>
      <c r="X3" s="310" t="s">
        <v>206</v>
      </c>
      <c r="Y3" s="489"/>
      <c r="AA3" s="105" t="s">
        <v>201</v>
      </c>
      <c r="AB3" s="494"/>
      <c r="AC3" s="102" t="s">
        <v>202</v>
      </c>
      <c r="AD3" s="501"/>
      <c r="AE3" s="102" t="s">
        <v>203</v>
      </c>
      <c r="AF3" s="501"/>
      <c r="AG3" s="102" t="s">
        <v>250</v>
      </c>
      <c r="AH3" s="442"/>
      <c r="AI3" s="103" t="s">
        <v>132</v>
      </c>
      <c r="AJ3" s="442"/>
      <c r="AK3" s="90" t="s">
        <v>136</v>
      </c>
      <c r="AL3" s="501"/>
      <c r="AM3" s="90" t="s">
        <v>139</v>
      </c>
      <c r="AN3" s="501"/>
      <c r="AO3" s="90" t="s">
        <v>204</v>
      </c>
      <c r="AP3" s="501"/>
      <c r="AQ3" s="90" t="s">
        <v>251</v>
      </c>
      <c r="AR3" s="501"/>
      <c r="AS3" s="90" t="s">
        <v>205</v>
      </c>
      <c r="AT3" s="442"/>
      <c r="AU3" s="91" t="s">
        <v>206</v>
      </c>
      <c r="AV3" s="489"/>
      <c r="AX3" s="92" t="s">
        <v>201</v>
      </c>
      <c r="AY3" s="457"/>
      <c r="AZ3" s="93" t="s">
        <v>202</v>
      </c>
      <c r="BA3" s="469"/>
      <c r="BB3" s="93" t="s">
        <v>203</v>
      </c>
      <c r="BC3" s="469"/>
      <c r="BD3" s="93" t="s">
        <v>252</v>
      </c>
      <c r="BE3" s="477"/>
      <c r="BF3" s="94" t="s">
        <v>132</v>
      </c>
      <c r="BG3" s="477"/>
      <c r="BH3" s="95" t="s">
        <v>136</v>
      </c>
      <c r="BI3" s="469"/>
      <c r="BJ3" s="95" t="s">
        <v>139</v>
      </c>
      <c r="BK3" s="469"/>
      <c r="BL3" s="95" t="s">
        <v>204</v>
      </c>
      <c r="BM3" s="469"/>
      <c r="BN3" s="95" t="s">
        <v>251</v>
      </c>
      <c r="BO3" s="469"/>
      <c r="BP3" s="95" t="s">
        <v>205</v>
      </c>
      <c r="BQ3" s="477"/>
      <c r="BR3" s="96" t="s">
        <v>206</v>
      </c>
      <c r="BS3" s="489"/>
    </row>
    <row r="4" spans="1:71" x14ac:dyDescent="0.35">
      <c r="A4" s="734" t="s">
        <v>316</v>
      </c>
      <c r="B4" s="294" t="s">
        <v>214</v>
      </c>
      <c r="C4" s="295"/>
      <c r="D4" s="378"/>
      <c r="E4" s="458"/>
      <c r="F4" s="379">
        <f>(SUM('Impact score'!I26:I30)/COUNT('Impact score'!I26:I30))*F42</f>
        <v>0</v>
      </c>
      <c r="G4" s="423">
        <f>IFERROR(F4,"")</f>
        <v>0</v>
      </c>
      <c r="H4" s="379">
        <f>(SUM('Impact score'!I26:I30)/COUNT('Impact score'!I26:I30))*H42</f>
        <v>0</v>
      </c>
      <c r="I4" s="423">
        <f>IFERROR(H4,"")</f>
        <v>0</v>
      </c>
      <c r="J4" s="379"/>
      <c r="K4" s="423"/>
      <c r="L4" s="379"/>
      <c r="M4" s="423"/>
      <c r="N4" s="379">
        <f>(SUM('Impact score'!I26:I30)/COUNT('Impact score'!I26:I30))*N42</f>
        <v>0</v>
      </c>
      <c r="O4" s="423">
        <f>IFERROR(N4,"")</f>
        <v>0</v>
      </c>
      <c r="P4" s="379"/>
      <c r="Q4" s="423"/>
      <c r="R4" s="379"/>
      <c r="S4" s="423"/>
      <c r="T4" s="379"/>
      <c r="U4" s="423"/>
      <c r="V4" s="379"/>
      <c r="W4" s="423"/>
      <c r="X4" s="379"/>
      <c r="Y4" s="376">
        <f>IFERROR(X4,"")</f>
        <v>0</v>
      </c>
      <c r="Z4" s="380"/>
      <c r="AA4" s="378"/>
      <c r="AB4" s="458"/>
      <c r="AC4" s="379"/>
      <c r="AD4" s="423"/>
      <c r="AE4" s="379"/>
      <c r="AF4" s="423"/>
      <c r="AG4" s="379"/>
      <c r="AH4" s="423"/>
      <c r="AI4" s="379"/>
      <c r="AJ4" s="423"/>
      <c r="AK4" s="379"/>
      <c r="AL4" s="423"/>
      <c r="AM4" s="379"/>
      <c r="AN4" s="423"/>
      <c r="AO4" s="379"/>
      <c r="AP4" s="423"/>
      <c r="AQ4" s="379"/>
      <c r="AR4" s="423"/>
      <c r="AS4" s="379"/>
      <c r="AT4" s="438"/>
      <c r="AU4" s="381"/>
      <c r="AV4" s="376"/>
      <c r="AW4" s="380"/>
      <c r="AX4" s="378"/>
      <c r="AY4" s="458"/>
      <c r="AZ4" s="379">
        <f>(SUM('Impact score'!J26:J30)/COUNT('Impact score'!J26:J30))*AZ42</f>
        <v>0</v>
      </c>
      <c r="BA4" s="423">
        <f>IFERROR(AZ4,"")</f>
        <v>0</v>
      </c>
      <c r="BB4" s="379">
        <f>(SUM('Impact score'!J26:J30)/COUNT('Impact score'!J26:J30))*BB42</f>
        <v>0</v>
      </c>
      <c r="BC4" s="423">
        <f>IFERROR(BB4,"")</f>
        <v>0</v>
      </c>
      <c r="BD4" s="379">
        <f>IFERROR(BC4,"")</f>
        <v>0</v>
      </c>
      <c r="BE4" s="438"/>
      <c r="BF4" s="382"/>
      <c r="BG4" s="438"/>
      <c r="BH4" s="379">
        <f>(SUM('Impact score'!J26:J30)/COUNT('Impact score'!J26:J30))*BH42</f>
        <v>0</v>
      </c>
      <c r="BI4" s="423">
        <f>IFERROR(BH4,"")</f>
        <v>0</v>
      </c>
      <c r="BJ4" s="383"/>
      <c r="BK4" s="423"/>
      <c r="BL4" s="383"/>
      <c r="BM4" s="423"/>
      <c r="BN4" s="383"/>
      <c r="BO4" s="423"/>
      <c r="BP4" s="383"/>
      <c r="BQ4" s="423"/>
      <c r="BR4" s="379"/>
      <c r="BS4" s="376"/>
    </row>
    <row r="5" spans="1:71" s="277" customFormat="1" x14ac:dyDescent="0.35">
      <c r="A5" s="735"/>
      <c r="B5" s="326" t="s">
        <v>291</v>
      </c>
      <c r="C5" s="334"/>
      <c r="D5" s="384"/>
      <c r="E5" s="459"/>
      <c r="F5" s="385"/>
      <c r="G5" s="276"/>
      <c r="H5" s="385">
        <f>('Impact score'!D59*H43)</f>
        <v>0.15000000000000002</v>
      </c>
      <c r="I5" s="276">
        <f>IFERROR(H5,"")</f>
        <v>0.15000000000000002</v>
      </c>
      <c r="J5" s="385"/>
      <c r="K5" s="276"/>
      <c r="L5" s="385"/>
      <c r="M5" s="276"/>
      <c r="N5" s="385"/>
      <c r="O5" s="276"/>
      <c r="P5" s="385"/>
      <c r="Q5" s="276"/>
      <c r="R5" s="385"/>
      <c r="S5" s="276"/>
      <c r="T5" s="385"/>
      <c r="U5" s="276"/>
      <c r="V5" s="385"/>
      <c r="W5" s="439"/>
      <c r="X5" s="386"/>
      <c r="Y5" s="376"/>
      <c r="Z5" s="380"/>
      <c r="AA5" s="384"/>
      <c r="AB5" s="459"/>
      <c r="AC5" s="385"/>
      <c r="AD5" s="276"/>
      <c r="AE5" s="385"/>
      <c r="AF5" s="276"/>
      <c r="AG5" s="385"/>
      <c r="AH5" s="276"/>
      <c r="AI5" s="385"/>
      <c r="AJ5" s="276"/>
      <c r="AK5" s="385"/>
      <c r="AL5" s="276"/>
      <c r="AM5" s="385"/>
      <c r="AN5" s="276"/>
      <c r="AO5" s="385"/>
      <c r="AP5" s="276"/>
      <c r="AQ5" s="385"/>
      <c r="AR5" s="276"/>
      <c r="AS5" s="385"/>
      <c r="AT5" s="439"/>
      <c r="AU5" s="386"/>
      <c r="AV5" s="376"/>
      <c r="AW5" s="380"/>
      <c r="AX5" s="387"/>
      <c r="AY5" s="510"/>
      <c r="AZ5" s="388"/>
      <c r="BA5" s="512"/>
      <c r="BB5" s="388">
        <f>('Impact score'!H59*BB43)</f>
        <v>0.15000000000000002</v>
      </c>
      <c r="BC5" s="512"/>
      <c r="BD5" s="388"/>
      <c r="BE5" s="513"/>
      <c r="BF5" s="389"/>
      <c r="BG5" s="513"/>
      <c r="BH5" s="388"/>
      <c r="BI5" s="512"/>
      <c r="BJ5" s="390"/>
      <c r="BK5" s="512"/>
      <c r="BL5" s="390"/>
      <c r="BM5" s="512"/>
      <c r="BN5" s="390"/>
      <c r="BO5" s="512"/>
      <c r="BP5" s="390"/>
      <c r="BQ5" s="513"/>
      <c r="BR5" s="391"/>
      <c r="BS5" s="376"/>
    </row>
    <row r="6" spans="1:71" x14ac:dyDescent="0.35">
      <c r="A6" s="735"/>
      <c r="B6" s="326" t="s">
        <v>185</v>
      </c>
      <c r="C6" s="334"/>
      <c r="D6" s="384">
        <f>('Impact score'!D60*D44)</f>
        <v>5</v>
      </c>
      <c r="E6" s="459">
        <f>IFERROR(D6,"")</f>
        <v>5</v>
      </c>
      <c r="F6" s="385"/>
      <c r="G6" s="276"/>
      <c r="H6" s="385"/>
      <c r="I6" s="276"/>
      <c r="J6" s="385"/>
      <c r="K6" s="276"/>
      <c r="L6" s="385"/>
      <c r="M6" s="276"/>
      <c r="N6" s="385"/>
      <c r="O6" s="276"/>
      <c r="P6" s="385"/>
      <c r="Q6" s="276"/>
      <c r="R6" s="385"/>
      <c r="S6" s="276"/>
      <c r="T6" s="385"/>
      <c r="U6" s="276"/>
      <c r="V6" s="385"/>
      <c r="W6" s="439"/>
      <c r="X6" s="386"/>
      <c r="Y6" s="376"/>
      <c r="Z6" s="380"/>
      <c r="AA6" s="384">
        <f>('Impact score'!F60*AA44)</f>
        <v>3</v>
      </c>
      <c r="AB6" s="459">
        <f>IFERROR(AA6,"")</f>
        <v>3</v>
      </c>
      <c r="AC6" s="385"/>
      <c r="AD6" s="276"/>
      <c r="AE6" s="385"/>
      <c r="AF6" s="276"/>
      <c r="AG6" s="385"/>
      <c r="AH6" s="276"/>
      <c r="AI6" s="385"/>
      <c r="AJ6" s="276"/>
      <c r="AK6" s="385"/>
      <c r="AL6" s="276"/>
      <c r="AM6" s="385"/>
      <c r="AN6" s="276"/>
      <c r="AO6" s="385"/>
      <c r="AP6" s="276"/>
      <c r="AQ6" s="385"/>
      <c r="AR6" s="276"/>
      <c r="AS6" s="385"/>
      <c r="AT6" s="439"/>
      <c r="AU6" s="386"/>
      <c r="AV6" s="376"/>
      <c r="AW6" s="380"/>
      <c r="AX6" s="392">
        <f>('Impact score'!H60*AX44)</f>
        <v>5</v>
      </c>
      <c r="AY6" s="460">
        <f>IFERROR(AX6,"")</f>
        <v>5</v>
      </c>
      <c r="AZ6" s="393"/>
      <c r="BA6" s="444"/>
      <c r="BB6" s="393"/>
      <c r="BC6" s="444"/>
      <c r="BD6" s="393"/>
      <c r="BE6" s="478"/>
      <c r="BF6" s="394"/>
      <c r="BG6" s="478"/>
      <c r="BH6" s="393"/>
      <c r="BI6" s="444"/>
      <c r="BJ6" s="395"/>
      <c r="BK6" s="444"/>
      <c r="BL6" s="395"/>
      <c r="BM6" s="444"/>
      <c r="BN6" s="395"/>
      <c r="BO6" s="444"/>
      <c r="BP6" s="395"/>
      <c r="BQ6" s="478"/>
      <c r="BR6" s="396"/>
      <c r="BS6" s="376"/>
    </row>
    <row r="7" spans="1:71" x14ac:dyDescent="0.35">
      <c r="A7" s="735"/>
      <c r="B7" s="326" t="s">
        <v>4</v>
      </c>
      <c r="C7" s="334"/>
      <c r="D7" s="384"/>
      <c r="E7" s="459"/>
      <c r="F7" s="385">
        <f>('Impact score'!D61*F45)</f>
        <v>0</v>
      </c>
      <c r="G7" s="276">
        <f>IFERROR(F7,"")</f>
        <v>0</v>
      </c>
      <c r="H7" s="385"/>
      <c r="I7" s="276"/>
      <c r="J7" s="385"/>
      <c r="K7" s="276"/>
      <c r="L7" s="385"/>
      <c r="M7" s="276"/>
      <c r="N7" s="385">
        <f>('Impact score'!D61*N45)</f>
        <v>0</v>
      </c>
      <c r="O7" s="276">
        <f>IFERROR(N7,"")</f>
        <v>0</v>
      </c>
      <c r="P7" s="385"/>
      <c r="Q7" s="276"/>
      <c r="R7" s="385"/>
      <c r="S7" s="276"/>
      <c r="T7" s="385"/>
      <c r="U7" s="276"/>
      <c r="V7" s="385"/>
      <c r="W7" s="439"/>
      <c r="X7" s="386"/>
      <c r="Y7" s="376"/>
      <c r="Z7" s="380"/>
      <c r="AA7" s="384"/>
      <c r="AB7" s="459"/>
      <c r="AC7" s="385">
        <f>('Impact score'!F61*AC45)</f>
        <v>0</v>
      </c>
      <c r="AD7" s="276">
        <f>IFERROR(AC7,"")</f>
        <v>0</v>
      </c>
      <c r="AE7" s="385"/>
      <c r="AF7" s="276"/>
      <c r="AG7" s="385"/>
      <c r="AH7" s="276"/>
      <c r="AI7" s="385"/>
      <c r="AJ7" s="276"/>
      <c r="AK7" s="385">
        <f>('Impact score'!F61*'Indicator weighting'!AK45)</f>
        <v>0</v>
      </c>
      <c r="AL7" s="276">
        <f>IFERROR(AK7,"")</f>
        <v>0</v>
      </c>
      <c r="AM7" s="385"/>
      <c r="AN7" s="276"/>
      <c r="AO7" s="385"/>
      <c r="AP7" s="276"/>
      <c r="AQ7" s="385"/>
      <c r="AR7" s="276"/>
      <c r="AS7" s="385"/>
      <c r="AT7" s="439"/>
      <c r="AU7" s="386">
        <f>('Impact score'!F61*AU45)</f>
        <v>0</v>
      </c>
      <c r="AV7" s="376">
        <f>IFERROR(AU7,"")</f>
        <v>0</v>
      </c>
      <c r="AW7" s="380"/>
      <c r="AX7" s="384"/>
      <c r="AY7" s="459"/>
      <c r="AZ7" s="385">
        <f>('Impact score'!H61*AZ45)</f>
        <v>0</v>
      </c>
      <c r="BA7" s="276">
        <f>IFERROR(AZ7,"")</f>
        <v>0</v>
      </c>
      <c r="BB7" s="385"/>
      <c r="BC7" s="276"/>
      <c r="BD7" s="385"/>
      <c r="BE7" s="439"/>
      <c r="BF7" s="397"/>
      <c r="BG7" s="439"/>
      <c r="BH7" s="385">
        <f>('Impact score'!H61*BH45)</f>
        <v>0</v>
      </c>
      <c r="BI7" s="276">
        <f>IFERROR(BH7,"")</f>
        <v>0</v>
      </c>
      <c r="BJ7" s="398"/>
      <c r="BK7" s="276"/>
      <c r="BL7" s="398"/>
      <c r="BM7" s="276"/>
      <c r="BN7" s="398"/>
      <c r="BO7" s="276"/>
      <c r="BP7" s="398"/>
      <c r="BQ7" s="439"/>
      <c r="BR7" s="399"/>
      <c r="BS7" s="376"/>
    </row>
    <row r="8" spans="1:71" x14ac:dyDescent="0.35">
      <c r="A8" s="735"/>
      <c r="B8" s="326" t="s">
        <v>207</v>
      </c>
      <c r="C8" s="334"/>
      <c r="D8" s="384"/>
      <c r="E8" s="459"/>
      <c r="F8" s="385"/>
      <c r="G8" s="276"/>
      <c r="H8" s="385"/>
      <c r="I8" s="276"/>
      <c r="J8" s="385">
        <f>('Impact score'!D62*J46)</f>
        <v>0</v>
      </c>
      <c r="K8" s="276">
        <f>IFERROR(J8,"")</f>
        <v>0</v>
      </c>
      <c r="L8" s="385"/>
      <c r="M8" s="276"/>
      <c r="N8" s="385"/>
      <c r="O8" s="276"/>
      <c r="P8" s="385"/>
      <c r="Q8" s="276"/>
      <c r="R8" s="385">
        <f>('Impact score'!D62*R46)</f>
        <v>0</v>
      </c>
      <c r="S8" s="276">
        <f>IFERROR(R8,"")</f>
        <v>0</v>
      </c>
      <c r="T8" s="385">
        <f>('Impact score'!D62*T46)</f>
        <v>0</v>
      </c>
      <c r="U8" s="276">
        <f>IFERROR(T8,"")</f>
        <v>0</v>
      </c>
      <c r="V8" s="385"/>
      <c r="W8" s="439"/>
      <c r="X8" s="386">
        <f>('Impact score'!D62*X46)</f>
        <v>0</v>
      </c>
      <c r="Y8" s="376">
        <f>IFERROR(X8,"")</f>
        <v>0</v>
      </c>
      <c r="Z8" s="380"/>
      <c r="AA8" s="384"/>
      <c r="AB8" s="459"/>
      <c r="AC8" s="385"/>
      <c r="AD8" s="276"/>
      <c r="AE8" s="385"/>
      <c r="AF8" s="276"/>
      <c r="AG8" s="385">
        <f>('Impact score'!F62*AG46)</f>
        <v>0</v>
      </c>
      <c r="AH8" s="276">
        <f>IFERROR(AG8,"")</f>
        <v>0</v>
      </c>
      <c r="AI8" s="385"/>
      <c r="AJ8" s="276"/>
      <c r="AK8" s="385"/>
      <c r="AL8" s="276"/>
      <c r="AM8" s="385"/>
      <c r="AN8" s="276"/>
      <c r="AO8" s="385">
        <f>('Impact score'!F62*AO46)</f>
        <v>0</v>
      </c>
      <c r="AP8" s="276">
        <f>IFERROR(AO8,"")</f>
        <v>0</v>
      </c>
      <c r="AQ8" s="385">
        <f>('Impact score'!F62*AQ46)</f>
        <v>0</v>
      </c>
      <c r="AR8" s="276">
        <f>IFERROR(AQ8,"")</f>
        <v>0</v>
      </c>
      <c r="AS8" s="385"/>
      <c r="AT8" s="439"/>
      <c r="AU8" s="386">
        <f>('Impact score'!F62*AU46)</f>
        <v>0</v>
      </c>
      <c r="AV8" s="376">
        <f>IFERROR(AU8,"")</f>
        <v>0</v>
      </c>
      <c r="AW8" s="380"/>
      <c r="AX8" s="392"/>
      <c r="AY8" s="460"/>
      <c r="AZ8" s="393"/>
      <c r="BA8" s="444"/>
      <c r="BB8" s="393"/>
      <c r="BC8" s="444"/>
      <c r="BD8" s="393">
        <f>('Impact score'!H62*BD46)</f>
        <v>0</v>
      </c>
      <c r="BE8" s="478">
        <f>IFERROR(BD8,"")</f>
        <v>0</v>
      </c>
      <c r="BF8" s="394"/>
      <c r="BG8" s="478"/>
      <c r="BH8" s="385"/>
      <c r="BI8" s="276"/>
      <c r="BJ8" s="398"/>
      <c r="BK8" s="444"/>
      <c r="BL8" s="393">
        <f>('Impact score'!H62*BL46)</f>
        <v>0</v>
      </c>
      <c r="BM8" s="444">
        <f>IFERROR(BL8,"")</f>
        <v>0</v>
      </c>
      <c r="BN8" s="398">
        <f>('Impact score'!H62*BN46)</f>
        <v>0</v>
      </c>
      <c r="BO8" s="276">
        <f>IFERROR(BN8,"")</f>
        <v>0</v>
      </c>
      <c r="BP8" s="398"/>
      <c r="BQ8" s="439"/>
      <c r="BR8" s="399">
        <f>('Impact score'!H62*BR46)</f>
        <v>0</v>
      </c>
      <c r="BS8" s="376">
        <f>IFERROR(BR8,"")</f>
        <v>0</v>
      </c>
    </row>
    <row r="9" spans="1:71" ht="15" thickBot="1" x14ac:dyDescent="0.4">
      <c r="A9" s="736"/>
      <c r="B9" s="298" t="s">
        <v>5</v>
      </c>
      <c r="C9" s="299"/>
      <c r="D9" s="392"/>
      <c r="E9" s="460"/>
      <c r="F9" s="393"/>
      <c r="G9" s="444"/>
      <c r="H9" s="393"/>
      <c r="I9" s="444"/>
      <c r="J9" s="393"/>
      <c r="K9" s="444"/>
      <c r="L9" s="393">
        <f>('Impact score'!D63*L47)</f>
        <v>0.1</v>
      </c>
      <c r="M9" s="444">
        <f>IFERROR(L9,"")</f>
        <v>0.1</v>
      </c>
      <c r="N9" s="393"/>
      <c r="O9" s="444"/>
      <c r="P9" s="393"/>
      <c r="Q9" s="444"/>
      <c r="R9" s="393"/>
      <c r="S9" s="444"/>
      <c r="T9" s="393"/>
      <c r="U9" s="444"/>
      <c r="V9" s="393"/>
      <c r="W9" s="478"/>
      <c r="X9" s="400"/>
      <c r="Y9" s="376"/>
      <c r="Z9" s="380"/>
      <c r="AA9" s="401"/>
      <c r="AB9" s="461"/>
      <c r="AC9" s="402"/>
      <c r="AD9" s="426"/>
      <c r="AE9" s="402"/>
      <c r="AF9" s="426"/>
      <c r="AG9" s="402"/>
      <c r="AH9" s="426"/>
      <c r="AI9" s="402">
        <f>('Impact score'!F63*AI47)</f>
        <v>0.1</v>
      </c>
      <c r="AJ9" s="426">
        <f>IFERROR(AI9,"")</f>
        <v>0.1</v>
      </c>
      <c r="AK9" s="402"/>
      <c r="AL9" s="426"/>
      <c r="AM9" s="402"/>
      <c r="AN9" s="426"/>
      <c r="AO9" s="402"/>
      <c r="AP9" s="426"/>
      <c r="AQ9" s="402"/>
      <c r="AR9" s="426"/>
      <c r="AS9" s="402"/>
      <c r="AT9" s="440"/>
      <c r="AU9" s="403"/>
      <c r="AV9" s="376"/>
      <c r="AW9" s="380"/>
      <c r="AX9" s="392"/>
      <c r="AY9" s="460"/>
      <c r="AZ9" s="393"/>
      <c r="BA9" s="444"/>
      <c r="BB9" s="393"/>
      <c r="BC9" s="444"/>
      <c r="BD9" s="393"/>
      <c r="BE9" s="478"/>
      <c r="BF9" s="394">
        <f>('Impact score'!H63*BF47)</f>
        <v>0</v>
      </c>
      <c r="BG9" s="478">
        <f>IFERROR(BF9,"")</f>
        <v>0</v>
      </c>
      <c r="BH9" s="393"/>
      <c r="BI9" s="444"/>
      <c r="BJ9" s="395"/>
      <c r="BK9" s="444"/>
      <c r="BL9" s="395"/>
      <c r="BM9" s="444"/>
      <c r="BN9" s="395"/>
      <c r="BO9" s="444"/>
      <c r="BP9" s="395"/>
      <c r="BQ9" s="478"/>
      <c r="BR9" s="396"/>
      <c r="BS9" s="376"/>
    </row>
    <row r="10" spans="1:71" x14ac:dyDescent="0.35">
      <c r="A10" s="735" t="s">
        <v>12</v>
      </c>
      <c r="B10" s="294" t="s">
        <v>318</v>
      </c>
      <c r="C10" s="282"/>
      <c r="D10" s="378"/>
      <c r="E10" s="458"/>
      <c r="F10" s="379"/>
      <c r="G10" s="423"/>
      <c r="H10" s="379">
        <f>('Impact score'!D64*H48)</f>
        <v>0.89999999999999991</v>
      </c>
      <c r="I10" s="423">
        <f>IFERROR(H10,"")</f>
        <v>0.89999999999999991</v>
      </c>
      <c r="J10" s="379"/>
      <c r="K10" s="423">
        <f>IFERROR(J10,"")</f>
        <v>0</v>
      </c>
      <c r="L10" s="379"/>
      <c r="M10" s="423"/>
      <c r="N10" s="379">
        <f>('Impact score'!D64*N48)</f>
        <v>0.60000000000000009</v>
      </c>
      <c r="O10" s="423">
        <f>IFERROR(N10,"")</f>
        <v>0.60000000000000009</v>
      </c>
      <c r="P10" s="379"/>
      <c r="Q10" s="423"/>
      <c r="R10" s="379"/>
      <c r="S10" s="423"/>
      <c r="T10" s="379"/>
      <c r="U10" s="423"/>
      <c r="V10" s="379"/>
      <c r="W10" s="438"/>
      <c r="X10" s="381">
        <f>('Impact score'!D64*X48)</f>
        <v>0.60000000000000009</v>
      </c>
      <c r="Y10" s="376">
        <f>IFERROR(X10,"")</f>
        <v>0.60000000000000009</v>
      </c>
      <c r="Z10" s="380"/>
      <c r="AA10" s="378"/>
      <c r="AB10" s="458"/>
      <c r="AC10" s="379"/>
      <c r="AD10" s="438"/>
      <c r="AE10" s="382"/>
      <c r="AF10" s="438"/>
      <c r="AG10" s="379"/>
      <c r="AH10" s="423"/>
      <c r="AI10" s="379"/>
      <c r="AJ10" s="423"/>
      <c r="AK10" s="379"/>
      <c r="AL10" s="423"/>
      <c r="AM10" s="379"/>
      <c r="AN10" s="423"/>
      <c r="AO10" s="379"/>
      <c r="AP10" s="423"/>
      <c r="AQ10" s="379"/>
      <c r="AR10" s="423"/>
      <c r="AS10" s="379"/>
      <c r="AT10" s="438"/>
      <c r="AU10" s="381"/>
      <c r="AV10" s="376"/>
      <c r="AW10" s="380"/>
      <c r="AX10" s="378"/>
      <c r="AY10" s="458"/>
      <c r="AZ10" s="379"/>
      <c r="BA10" s="423"/>
      <c r="BB10" s="379">
        <f>('Impact score'!H64*BB48)</f>
        <v>0.89999999999999991</v>
      </c>
      <c r="BC10" s="423">
        <f>IFERROR(BB10,"")</f>
        <v>0.89999999999999991</v>
      </c>
      <c r="BD10" s="379"/>
      <c r="BE10" s="423">
        <f>IFERROR(BD10,"")</f>
        <v>0</v>
      </c>
      <c r="BF10" s="379"/>
      <c r="BG10" s="423"/>
      <c r="BH10" s="379">
        <f>('Impact score'!H64*BH48)</f>
        <v>0.60000000000000009</v>
      </c>
      <c r="BI10" s="423">
        <f>IFERROR(BH10,"")</f>
        <v>0.60000000000000009</v>
      </c>
      <c r="BJ10" s="383"/>
      <c r="BK10" s="423"/>
      <c r="BL10" s="383"/>
      <c r="BM10" s="423"/>
      <c r="BN10" s="383"/>
      <c r="BO10" s="423"/>
      <c r="BP10" s="383"/>
      <c r="BQ10" s="438"/>
      <c r="BR10" s="381">
        <f>('Impact score'!H64*BR48)</f>
        <v>0.60000000000000009</v>
      </c>
      <c r="BS10" s="376">
        <f>IFERROR(BR10,"")</f>
        <v>0.60000000000000009</v>
      </c>
    </row>
    <row r="11" spans="1:71" x14ac:dyDescent="0.35">
      <c r="A11" s="735"/>
      <c r="B11" s="321" t="s">
        <v>319</v>
      </c>
      <c r="C11" s="283"/>
      <c r="D11" s="384"/>
      <c r="E11" s="459"/>
      <c r="F11" s="385"/>
      <c r="G11" s="276"/>
      <c r="H11" s="385">
        <f>('Impact score'!D65*H49)</f>
        <v>0.6</v>
      </c>
      <c r="I11" s="276">
        <f>IFERROR(H11,"")</f>
        <v>0.6</v>
      </c>
      <c r="J11" s="385"/>
      <c r="K11" s="276">
        <f>IFERROR(J11,"")</f>
        <v>0</v>
      </c>
      <c r="L11" s="385"/>
      <c r="M11" s="276"/>
      <c r="N11" s="385">
        <f>('Impact score'!D65*N49)</f>
        <v>0.2</v>
      </c>
      <c r="O11" s="276">
        <f>IFERROR(N11,"")</f>
        <v>0.2</v>
      </c>
      <c r="P11" s="385"/>
      <c r="Q11" s="276"/>
      <c r="R11" s="385"/>
      <c r="S11" s="276"/>
      <c r="T11" s="385"/>
      <c r="U11" s="276"/>
      <c r="V11" s="385"/>
      <c r="W11" s="439"/>
      <c r="X11" s="386">
        <f>('Impact score'!D65*X49)</f>
        <v>0.2</v>
      </c>
      <c r="Y11" s="376">
        <f>IFERROR(X11,"")</f>
        <v>0.2</v>
      </c>
      <c r="Z11" s="380"/>
      <c r="AA11" s="384"/>
      <c r="AB11" s="459"/>
      <c r="AC11" s="385"/>
      <c r="AD11" s="276"/>
      <c r="AE11" s="385"/>
      <c r="AF11" s="276"/>
      <c r="AG11" s="385"/>
      <c r="AH11" s="276"/>
      <c r="AI11" s="385"/>
      <c r="AJ11" s="276"/>
      <c r="AK11" s="385"/>
      <c r="AL11" s="276"/>
      <c r="AM11" s="385"/>
      <c r="AN11" s="276"/>
      <c r="AO11" s="385"/>
      <c r="AP11" s="276"/>
      <c r="AQ11" s="385"/>
      <c r="AR11" s="276"/>
      <c r="AS11" s="385"/>
      <c r="AT11" s="439"/>
      <c r="AU11" s="386"/>
      <c r="AV11" s="376"/>
      <c r="AW11" s="380"/>
      <c r="AX11" s="384"/>
      <c r="AY11" s="459"/>
      <c r="AZ11" s="385"/>
      <c r="BA11" s="276"/>
      <c r="BB11" s="385">
        <f>('Impact score'!H65*BB49)</f>
        <v>0.6</v>
      </c>
      <c r="BC11" s="276">
        <f>IFERROR(BB11,"")</f>
        <v>0.6</v>
      </c>
      <c r="BD11" s="385"/>
      <c r="BE11" s="276">
        <f>IFERROR(BD11,"")</f>
        <v>0</v>
      </c>
      <c r="BF11" s="385"/>
      <c r="BG11" s="276"/>
      <c r="BH11" s="385">
        <f>('Impact score'!H65*BH49)</f>
        <v>0.2</v>
      </c>
      <c r="BI11" s="276">
        <f>IFERROR(BH11,"")</f>
        <v>0.2</v>
      </c>
      <c r="BJ11" s="398"/>
      <c r="BK11" s="376"/>
      <c r="BL11" s="43"/>
      <c r="BM11" s="514"/>
      <c r="BN11" s="385"/>
      <c r="BO11" s="276"/>
      <c r="BP11" s="398"/>
      <c r="BQ11" s="439"/>
      <c r="BR11" s="386">
        <f>('Impact score'!H65*BR49)</f>
        <v>0.2</v>
      </c>
      <c r="BS11" s="376">
        <f>IFERROR(BR11,"")</f>
        <v>0.2</v>
      </c>
    </row>
    <row r="12" spans="1:71" x14ac:dyDescent="0.35">
      <c r="A12" s="735"/>
      <c r="B12" s="296" t="s">
        <v>320</v>
      </c>
      <c r="C12" s="283"/>
      <c r="D12" s="384"/>
      <c r="E12" s="459"/>
      <c r="F12" s="385"/>
      <c r="G12" s="276"/>
      <c r="H12" s="385"/>
      <c r="I12" s="276"/>
      <c r="J12" s="385">
        <f>('Impact score'!D66*J50)</f>
        <v>0</v>
      </c>
      <c r="K12" s="276">
        <f>IFERROR(J12,"")</f>
        <v>0</v>
      </c>
      <c r="L12" s="385"/>
      <c r="M12" s="276"/>
      <c r="N12" s="385">
        <f>('Impact score'!D66*N50)</f>
        <v>0</v>
      </c>
      <c r="O12" s="276">
        <f>IFERROR(N12,"")</f>
        <v>0</v>
      </c>
      <c r="P12" s="385"/>
      <c r="Q12" s="276"/>
      <c r="R12" s="385"/>
      <c r="S12" s="276"/>
      <c r="T12" s="385"/>
      <c r="U12" s="276"/>
      <c r="V12" s="385"/>
      <c r="W12" s="439"/>
      <c r="X12" s="386">
        <f>('Impact score'!D66*X50)</f>
        <v>0</v>
      </c>
      <c r="Y12" s="376">
        <f>IFERROR(X12,"")</f>
        <v>0</v>
      </c>
      <c r="Z12" s="380"/>
      <c r="AA12" s="384"/>
      <c r="AB12" s="459"/>
      <c r="AC12" s="385"/>
      <c r="AD12" s="439"/>
      <c r="AE12" s="397"/>
      <c r="AF12" s="439"/>
      <c r="AG12" s="385"/>
      <c r="AH12" s="276"/>
      <c r="AI12" s="385"/>
      <c r="AJ12" s="276"/>
      <c r="AK12" s="385"/>
      <c r="AL12" s="276"/>
      <c r="AM12" s="385"/>
      <c r="AN12" s="276"/>
      <c r="AO12" s="385"/>
      <c r="AP12" s="276"/>
      <c r="AQ12" s="385"/>
      <c r="AR12" s="276"/>
      <c r="AS12" s="385"/>
      <c r="AT12" s="439"/>
      <c r="AU12" s="386"/>
      <c r="AV12" s="376"/>
      <c r="AW12" s="380"/>
      <c r="AX12" s="384"/>
      <c r="AY12" s="459"/>
      <c r="AZ12" s="385"/>
      <c r="BA12" s="276"/>
      <c r="BB12" s="385"/>
      <c r="BC12" s="276"/>
      <c r="BD12" s="385">
        <f>('Impact score'!H66*BD50)</f>
        <v>0.4</v>
      </c>
      <c r="BE12" s="276">
        <f>IFERROR(BD12,"")</f>
        <v>0.4</v>
      </c>
      <c r="BF12" s="385"/>
      <c r="BG12" s="276"/>
      <c r="BH12" s="385">
        <f>('Impact score'!H66*BH50)</f>
        <v>0.6</v>
      </c>
      <c r="BI12" s="276">
        <f>IFERROR(BH12,"")</f>
        <v>0.6</v>
      </c>
      <c r="BJ12" s="398"/>
      <c r="BK12" s="276"/>
      <c r="BL12" s="398"/>
      <c r="BM12" s="276"/>
      <c r="BN12" s="398"/>
      <c r="BO12" s="276"/>
      <c r="BP12" s="398"/>
      <c r="BQ12" s="439"/>
      <c r="BR12" s="386">
        <f>('Impact score'!H66*BR50)</f>
        <v>0.2</v>
      </c>
      <c r="BS12" s="376">
        <f>IFERROR(BR12,"")</f>
        <v>0.2</v>
      </c>
    </row>
    <row r="13" spans="1:71" ht="15" thickBot="1" x14ac:dyDescent="0.4">
      <c r="A13" s="736"/>
      <c r="B13" s="298" t="s">
        <v>13</v>
      </c>
      <c r="C13" s="281"/>
      <c r="D13" s="401"/>
      <c r="E13" s="461"/>
      <c r="F13" s="402"/>
      <c r="G13" s="426"/>
      <c r="H13" s="402"/>
      <c r="I13" s="426"/>
      <c r="J13" s="402"/>
      <c r="K13" s="426"/>
      <c r="L13" s="402"/>
      <c r="M13" s="426"/>
      <c r="N13" s="402"/>
      <c r="O13" s="426"/>
      <c r="P13" s="402"/>
      <c r="Q13" s="426"/>
      <c r="R13" s="402"/>
      <c r="S13" s="426"/>
      <c r="T13" s="402"/>
      <c r="U13" s="426"/>
      <c r="V13" s="402"/>
      <c r="W13" s="440"/>
      <c r="X13" s="403"/>
      <c r="Y13" s="376"/>
      <c r="Z13" s="380"/>
      <c r="AA13" s="401"/>
      <c r="AB13" s="461"/>
      <c r="AC13" s="402"/>
      <c r="AD13" s="440"/>
      <c r="AE13" s="404">
        <f>('Impact score'!F67*AE51)</f>
        <v>4</v>
      </c>
      <c r="AF13" s="440">
        <f>IFERROR(AE13,"")</f>
        <v>4</v>
      </c>
      <c r="AG13" s="402"/>
      <c r="AH13" s="426"/>
      <c r="AI13" s="402"/>
      <c r="AJ13" s="440"/>
      <c r="AK13" s="404">
        <f>('Impact score'!F67*AK51)</f>
        <v>4</v>
      </c>
      <c r="AL13" s="440">
        <f>IFERROR(AK13,"")</f>
        <v>4</v>
      </c>
      <c r="AM13" s="402"/>
      <c r="AN13" s="426"/>
      <c r="AO13" s="402"/>
      <c r="AP13" s="426"/>
      <c r="AQ13" s="402"/>
      <c r="AR13" s="426"/>
      <c r="AS13" s="402"/>
      <c r="AT13" s="440"/>
      <c r="AU13" s="403">
        <f>('Impact score'!F67*AU51)</f>
        <v>1.5</v>
      </c>
      <c r="AV13" s="376">
        <f>IFERROR(AU13,"")</f>
        <v>1.5</v>
      </c>
      <c r="AW13" s="380"/>
      <c r="AX13" s="401"/>
      <c r="AY13" s="461"/>
      <c r="AZ13" s="402"/>
      <c r="BA13" s="426"/>
      <c r="BB13" s="402"/>
      <c r="BC13" s="426"/>
      <c r="BD13" s="402"/>
      <c r="BE13" s="426"/>
      <c r="BF13" s="402"/>
      <c r="BG13" s="426"/>
      <c r="BH13" s="402"/>
      <c r="BI13" s="426"/>
      <c r="BJ13" s="405"/>
      <c r="BK13" s="426"/>
      <c r="BL13" s="405"/>
      <c r="BM13" s="426"/>
      <c r="BN13" s="405"/>
      <c r="BO13" s="426"/>
      <c r="BP13" s="405"/>
      <c r="BQ13" s="440"/>
      <c r="BR13" s="406"/>
      <c r="BS13" s="376"/>
    </row>
    <row r="14" spans="1:71" x14ac:dyDescent="0.35">
      <c r="A14" s="684" t="s">
        <v>6</v>
      </c>
      <c r="B14" s="294" t="s">
        <v>7</v>
      </c>
      <c r="C14" s="295"/>
      <c r="D14" s="378"/>
      <c r="E14" s="458"/>
      <c r="F14" s="379"/>
      <c r="G14" s="423"/>
      <c r="H14" s="379"/>
      <c r="I14" s="423"/>
      <c r="J14" s="379"/>
      <c r="K14" s="423"/>
      <c r="L14" s="379">
        <f>('Impact score'!D68*L52)</f>
        <v>0</v>
      </c>
      <c r="M14" s="423">
        <f>IFERROR(L14,"")</f>
        <v>0</v>
      </c>
      <c r="N14" s="379">
        <f>('Impact score'!D68*N52)</f>
        <v>0</v>
      </c>
      <c r="O14" s="423">
        <f>IFERROR(N14,"")</f>
        <v>0</v>
      </c>
      <c r="P14" s="379"/>
      <c r="Q14" s="423"/>
      <c r="R14" s="379"/>
      <c r="S14" s="423"/>
      <c r="T14" s="379"/>
      <c r="U14" s="423"/>
      <c r="V14" s="379"/>
      <c r="W14" s="438"/>
      <c r="X14" s="381"/>
      <c r="Y14" s="376"/>
      <c r="Z14" s="380"/>
      <c r="AA14" s="378"/>
      <c r="AB14" s="458"/>
      <c r="AC14" s="379"/>
      <c r="AD14" s="438"/>
      <c r="AE14" s="382"/>
      <c r="AF14" s="438"/>
      <c r="AG14" s="379"/>
      <c r="AH14" s="423"/>
      <c r="AI14" s="379"/>
      <c r="AJ14" s="423"/>
      <c r="AK14" s="379"/>
      <c r="AL14" s="423"/>
      <c r="AM14" s="379"/>
      <c r="AN14" s="423"/>
      <c r="AO14" s="379"/>
      <c r="AP14" s="423"/>
      <c r="AQ14" s="379"/>
      <c r="AR14" s="423"/>
      <c r="AS14" s="379"/>
      <c r="AT14" s="438"/>
      <c r="AU14" s="381"/>
      <c r="AV14" s="376"/>
      <c r="AW14" s="380"/>
      <c r="AX14" s="378"/>
      <c r="AY14" s="458"/>
      <c r="AZ14" s="379"/>
      <c r="BA14" s="423"/>
      <c r="BB14" s="379"/>
      <c r="BC14" s="423"/>
      <c r="BD14" s="379"/>
      <c r="BE14" s="438"/>
      <c r="BF14" s="382">
        <f>('Impact score'!H68*BF52)</f>
        <v>0</v>
      </c>
      <c r="BG14" s="438">
        <f>IFERROR(BF14,"")</f>
        <v>0</v>
      </c>
      <c r="BH14" s="382">
        <f>('Impact score'!H68*BH52)</f>
        <v>0</v>
      </c>
      <c r="BI14" s="438">
        <f>IFERROR(BH14,"")</f>
        <v>0</v>
      </c>
      <c r="BJ14" s="383"/>
      <c r="BK14" s="423"/>
      <c r="BL14" s="383"/>
      <c r="BM14" s="423"/>
      <c r="BN14" s="383"/>
      <c r="BO14" s="423"/>
      <c r="BP14" s="383"/>
      <c r="BQ14" s="438"/>
      <c r="BR14" s="407"/>
      <c r="BS14" s="376"/>
    </row>
    <row r="15" spans="1:71" x14ac:dyDescent="0.35">
      <c r="A15" s="685"/>
      <c r="B15" s="296" t="s">
        <v>8</v>
      </c>
      <c r="C15" s="297"/>
      <c r="D15" s="384"/>
      <c r="E15" s="459"/>
      <c r="F15" s="385"/>
      <c r="G15" s="276"/>
      <c r="H15" s="385"/>
      <c r="I15" s="276"/>
      <c r="J15" s="385">
        <f>('Impact score'!D69*J53)</f>
        <v>0.4</v>
      </c>
      <c r="K15" s="276">
        <f>IFERROR(J15,"")</f>
        <v>0.4</v>
      </c>
      <c r="L15" s="385"/>
      <c r="M15" s="276"/>
      <c r="N15" s="385">
        <f>('Impact score'!D69*N53)</f>
        <v>0.2</v>
      </c>
      <c r="O15" s="276">
        <f>IFERROR(N15,"")</f>
        <v>0.2</v>
      </c>
      <c r="P15" s="385"/>
      <c r="Q15" s="276"/>
      <c r="R15" s="385"/>
      <c r="S15" s="276"/>
      <c r="T15" s="385">
        <f>('Impact score'!D69*T53)</f>
        <v>0.7</v>
      </c>
      <c r="U15" s="276">
        <f>IFERROR(T15,"")</f>
        <v>0.7</v>
      </c>
      <c r="V15" s="385"/>
      <c r="W15" s="439"/>
      <c r="X15" s="386">
        <f>('Impact score'!D69*X53)</f>
        <v>0.6</v>
      </c>
      <c r="Y15" s="376">
        <f>IFERROR(X15,"")</f>
        <v>0.6</v>
      </c>
      <c r="Z15" s="380"/>
      <c r="AA15" s="384"/>
      <c r="AB15" s="459"/>
      <c r="AC15" s="385"/>
      <c r="AD15" s="439"/>
      <c r="AE15" s="397"/>
      <c r="AF15" s="439"/>
      <c r="AG15" s="385"/>
      <c r="AH15" s="276"/>
      <c r="AI15" s="385"/>
      <c r="AJ15" s="276"/>
      <c r="AK15" s="385"/>
      <c r="AL15" s="276"/>
      <c r="AM15" s="385"/>
      <c r="AN15" s="276"/>
      <c r="AO15" s="385"/>
      <c r="AP15" s="276"/>
      <c r="AQ15" s="385">
        <f>('Impact score'!F69*AQ53)</f>
        <v>0</v>
      </c>
      <c r="AR15" s="276">
        <f>IFERROR(AQ15,"")</f>
        <v>0</v>
      </c>
      <c r="AS15" s="385"/>
      <c r="AT15" s="439"/>
      <c r="AU15" s="386">
        <f>('Impact score'!F69*AU53)</f>
        <v>0</v>
      </c>
      <c r="AV15" s="376">
        <f>IFERROR(AU15,"")</f>
        <v>0</v>
      </c>
      <c r="AW15" s="380"/>
      <c r="AX15" s="384"/>
      <c r="AY15" s="459"/>
      <c r="AZ15" s="385"/>
      <c r="BA15" s="276"/>
      <c r="BB15" s="385"/>
      <c r="BC15" s="276"/>
      <c r="BD15" s="385">
        <f>('Impact score'!H69*BD53)</f>
        <v>0</v>
      </c>
      <c r="BE15" s="439">
        <f>IFERROR(BD15,"")</f>
        <v>0</v>
      </c>
      <c r="BF15" s="397"/>
      <c r="BG15" s="439"/>
      <c r="BH15" s="385">
        <f>('Impact score'!H69*BH53)</f>
        <v>0</v>
      </c>
      <c r="BI15" s="276">
        <f>IFERROR(BH15,"")</f>
        <v>0</v>
      </c>
      <c r="BJ15" s="398"/>
      <c r="BK15" s="276"/>
      <c r="BL15" s="398"/>
      <c r="BM15" s="276"/>
      <c r="BN15" s="398">
        <f>('Impact score'!H69*BN53)</f>
        <v>0</v>
      </c>
      <c r="BO15" s="276">
        <f>IFERROR(BN15,"")</f>
        <v>0</v>
      </c>
      <c r="BP15" s="398"/>
      <c r="BQ15" s="439"/>
      <c r="BR15" s="399">
        <f>('Impact score'!H69*BR53)</f>
        <v>0</v>
      </c>
      <c r="BS15" s="376">
        <f>IFERROR(BR15,"")</f>
        <v>0</v>
      </c>
    </row>
    <row r="16" spans="1:71" x14ac:dyDescent="0.35">
      <c r="A16" s="685"/>
      <c r="B16" s="321" t="s">
        <v>208</v>
      </c>
      <c r="C16" s="297"/>
      <c r="D16" s="384"/>
      <c r="E16" s="459"/>
      <c r="F16" s="385"/>
      <c r="G16" s="276"/>
      <c r="H16" s="385"/>
      <c r="I16" s="276"/>
      <c r="J16" s="385">
        <f>('Impact score'!D70*J54)</f>
        <v>0</v>
      </c>
      <c r="K16" s="276">
        <f>IFERROR(J16,"")</f>
        <v>0</v>
      </c>
      <c r="L16" s="385"/>
      <c r="M16" s="276"/>
      <c r="N16" s="385">
        <f>('Impact score'!D70*N54)</f>
        <v>0</v>
      </c>
      <c r="O16" s="276">
        <f>IFERROR(N16,"")</f>
        <v>0</v>
      </c>
      <c r="P16" s="385"/>
      <c r="Q16" s="276"/>
      <c r="R16" s="385"/>
      <c r="S16" s="276"/>
      <c r="T16" s="385">
        <f>('Impact score'!D70*T54)</f>
        <v>0</v>
      </c>
      <c r="U16" s="276">
        <f>IFERROR(T16,"")</f>
        <v>0</v>
      </c>
      <c r="V16" s="385">
        <f>('Impact score'!D70*V54)</f>
        <v>0</v>
      </c>
      <c r="W16" s="439">
        <f>IFERROR(V16,"")</f>
        <v>0</v>
      </c>
      <c r="X16" s="386">
        <f>('Impact score'!D70*X54)</f>
        <v>0</v>
      </c>
      <c r="Y16" s="376">
        <f>IFERROR(X16,"")</f>
        <v>0</v>
      </c>
      <c r="Z16" s="380"/>
      <c r="AA16" s="384"/>
      <c r="AB16" s="459"/>
      <c r="AC16" s="385"/>
      <c r="AD16" s="439"/>
      <c r="AE16" s="397"/>
      <c r="AF16" s="439"/>
      <c r="AG16" s="385"/>
      <c r="AH16" s="276"/>
      <c r="AI16" s="385"/>
      <c r="AJ16" s="276"/>
      <c r="AK16" s="385"/>
      <c r="AL16" s="276"/>
      <c r="AM16" s="385"/>
      <c r="AN16" s="276"/>
      <c r="AO16" s="385"/>
      <c r="AP16" s="276"/>
      <c r="AQ16" s="385"/>
      <c r="AR16" s="276"/>
      <c r="AS16" s="385"/>
      <c r="AT16" s="439"/>
      <c r="AU16" s="386"/>
      <c r="AV16" s="376"/>
      <c r="AW16" s="380"/>
      <c r="AX16" s="384"/>
      <c r="AY16" s="459"/>
      <c r="AZ16" s="385"/>
      <c r="BA16" s="276"/>
      <c r="BB16" s="385"/>
      <c r="BC16" s="276"/>
      <c r="BD16" s="385">
        <f>('Impact score'!H70*BD54)</f>
        <v>0</v>
      </c>
      <c r="BE16" s="439">
        <f>IFERROR(BD16,"")</f>
        <v>0</v>
      </c>
      <c r="BF16" s="397"/>
      <c r="BG16" s="439"/>
      <c r="BH16" s="385">
        <f>('Impact score'!H70*BH54)</f>
        <v>0</v>
      </c>
      <c r="BI16" s="276">
        <f>IFERROR(BH16,"")</f>
        <v>0</v>
      </c>
      <c r="BJ16" s="398"/>
      <c r="BK16" s="276"/>
      <c r="BL16" s="398"/>
      <c r="BM16" s="276"/>
      <c r="BN16" s="398">
        <f>('Impact score'!H70*BN54)</f>
        <v>0</v>
      </c>
      <c r="BO16" s="276">
        <f>IFERROR(BN16,"")</f>
        <v>0</v>
      </c>
      <c r="BP16" s="385">
        <f>('Impact score'!H70*BP54)</f>
        <v>0</v>
      </c>
      <c r="BQ16" s="439">
        <f>IFERROR(BP16,"")</f>
        <v>0</v>
      </c>
      <c r="BR16" s="399">
        <f>('Impact score'!H70*BR54)</f>
        <v>0</v>
      </c>
      <c r="BS16" s="376">
        <f>IFERROR(BR16,"")</f>
        <v>0</v>
      </c>
    </row>
    <row r="17" spans="1:71" x14ac:dyDescent="0.35">
      <c r="A17" s="685"/>
      <c r="B17" s="296" t="s">
        <v>10</v>
      </c>
      <c r="C17" s="297"/>
      <c r="D17" s="384"/>
      <c r="E17" s="459"/>
      <c r="F17" s="385"/>
      <c r="G17" s="276"/>
      <c r="H17" s="385"/>
      <c r="I17" s="276"/>
      <c r="J17" s="385"/>
      <c r="K17" s="276"/>
      <c r="L17" s="385"/>
      <c r="M17" s="276"/>
      <c r="N17" s="385"/>
      <c r="O17" s="276"/>
      <c r="P17" s="385"/>
      <c r="Q17" s="276"/>
      <c r="R17" s="385"/>
      <c r="S17" s="276"/>
      <c r="T17" s="385"/>
      <c r="U17" s="276"/>
      <c r="V17" s="385"/>
      <c r="W17" s="439"/>
      <c r="X17" s="386"/>
      <c r="Y17" s="376"/>
      <c r="Z17" s="380"/>
      <c r="AA17" s="384"/>
      <c r="AB17" s="459"/>
      <c r="AC17" s="385"/>
      <c r="AD17" s="439"/>
      <c r="AE17" s="397"/>
      <c r="AF17" s="439"/>
      <c r="AG17" s="385"/>
      <c r="AH17" s="276"/>
      <c r="AI17" s="385"/>
      <c r="AJ17" s="276"/>
      <c r="AK17" s="385"/>
      <c r="AL17" s="276"/>
      <c r="AM17" s="408">
        <f>('Impact score'!F71*AM55)</f>
        <v>0</v>
      </c>
      <c r="AN17" s="276">
        <f>IFERROR(AM17,"")</f>
        <v>0</v>
      </c>
      <c r="AO17" s="385"/>
      <c r="AP17" s="276"/>
      <c r="AQ17" s="408">
        <f>('Impact score'!F71*AQ55)</f>
        <v>0</v>
      </c>
      <c r="AR17" s="276">
        <f>IFERROR(AQ17,"")</f>
        <v>0</v>
      </c>
      <c r="AS17" s="385"/>
      <c r="AT17" s="439"/>
      <c r="AU17" s="386"/>
      <c r="AV17" s="376"/>
      <c r="AW17" s="380"/>
      <c r="AX17" s="384"/>
      <c r="AY17" s="459"/>
      <c r="AZ17" s="385"/>
      <c r="BA17" s="276"/>
      <c r="BB17" s="385"/>
      <c r="BC17" s="276"/>
      <c r="BD17" s="385"/>
      <c r="BE17" s="439"/>
      <c r="BF17" s="397"/>
      <c r="BG17" s="439"/>
      <c r="BH17" s="385"/>
      <c r="BI17" s="276"/>
      <c r="BJ17" s="398"/>
      <c r="BK17" s="276"/>
      <c r="BL17" s="398"/>
      <c r="BM17" s="276"/>
      <c r="BN17" s="398"/>
      <c r="BO17" s="276"/>
      <c r="BP17" s="398"/>
      <c r="BQ17" s="439"/>
      <c r="BR17" s="399"/>
      <c r="BS17" s="376"/>
    </row>
    <row r="18" spans="1:71" x14ac:dyDescent="0.35">
      <c r="A18" s="685"/>
      <c r="B18" s="296" t="s">
        <v>9</v>
      </c>
      <c r="C18" s="297"/>
      <c r="D18" s="384"/>
      <c r="E18" s="459"/>
      <c r="F18" s="385"/>
      <c r="G18" s="276"/>
      <c r="H18" s="385"/>
      <c r="I18" s="276"/>
      <c r="J18" s="385">
        <f>('Impact score'!D72*J56)</f>
        <v>0</v>
      </c>
      <c r="K18" s="276">
        <f>IFERROR(J18,"")</f>
        <v>0</v>
      </c>
      <c r="L18" s="385"/>
      <c r="M18" s="276"/>
      <c r="N18" s="385"/>
      <c r="O18" s="276"/>
      <c r="P18" s="385"/>
      <c r="Q18" s="276"/>
      <c r="R18" s="385">
        <f>('Impact score'!D72*R56)</f>
        <v>0</v>
      </c>
      <c r="S18" s="276">
        <f>IFERROR(R18,"")</f>
        <v>0</v>
      </c>
      <c r="T18" s="385">
        <f>('Impact score'!D72*T56)</f>
        <v>0</v>
      </c>
      <c r="U18" s="276">
        <f>IFERROR(T18,"")</f>
        <v>0</v>
      </c>
      <c r="V18" s="385">
        <f>('Impact score'!D72*V56)</f>
        <v>0</v>
      </c>
      <c r="W18" s="439">
        <f>IFERROR(V18,"")</f>
        <v>0</v>
      </c>
      <c r="X18" s="386"/>
      <c r="Y18" s="376"/>
      <c r="Z18" s="380"/>
      <c r="AA18" s="384"/>
      <c r="AB18" s="459"/>
      <c r="AC18" s="385"/>
      <c r="AD18" s="439"/>
      <c r="AE18" s="397"/>
      <c r="AF18" s="439"/>
      <c r="AG18" s="385">
        <f>('Impact score'!F72*AG56)</f>
        <v>0</v>
      </c>
      <c r="AH18" s="276">
        <f>IFERROR(AG18,"")</f>
        <v>0</v>
      </c>
      <c r="AI18" s="385"/>
      <c r="AJ18" s="276"/>
      <c r="AK18" s="385"/>
      <c r="AL18" s="276"/>
      <c r="AM18" s="385"/>
      <c r="AN18" s="276"/>
      <c r="AO18" s="385">
        <f>('Impact score'!F72*AO56)</f>
        <v>0</v>
      </c>
      <c r="AP18" s="276">
        <f>IFERROR(AO18,"")</f>
        <v>0</v>
      </c>
      <c r="AQ18" s="385">
        <f>('Impact score'!F72*AQ56)</f>
        <v>0</v>
      </c>
      <c r="AR18" s="276">
        <f>IFERROR(AQ18,"")</f>
        <v>0</v>
      </c>
      <c r="AS18" s="385">
        <f>('Impact score'!F72*AS56)</f>
        <v>0</v>
      </c>
      <c r="AT18" s="439">
        <f>IFERROR(AS18,"")</f>
        <v>0</v>
      </c>
      <c r="AU18" s="386"/>
      <c r="AV18" s="376"/>
      <c r="AW18" s="380"/>
      <c r="AX18" s="384"/>
      <c r="AY18" s="459"/>
      <c r="AZ18" s="385"/>
      <c r="BA18" s="276"/>
      <c r="BB18" s="385"/>
      <c r="BC18" s="276"/>
      <c r="BD18" s="385">
        <f>('Impact score'!H72*BD56)</f>
        <v>0</v>
      </c>
      <c r="BE18" s="439">
        <f>IFERROR(BD18,"")</f>
        <v>0</v>
      </c>
      <c r="BF18" s="397"/>
      <c r="BG18" s="439"/>
      <c r="BH18" s="385"/>
      <c r="BI18" s="276"/>
      <c r="BJ18" s="398"/>
      <c r="BK18" s="276"/>
      <c r="BL18" s="398">
        <f>('Impact score'!H72*BL56)</f>
        <v>0</v>
      </c>
      <c r="BM18" s="276">
        <f>IFERROR(BL18,"")</f>
        <v>0</v>
      </c>
      <c r="BN18" s="398">
        <f>('Impact score'!H72*BN56)</f>
        <v>0</v>
      </c>
      <c r="BO18" s="276">
        <f>IFERROR(BN18,"")</f>
        <v>0</v>
      </c>
      <c r="BP18" s="398">
        <f>('Impact score'!H72*BP56)</f>
        <v>0</v>
      </c>
      <c r="BQ18" s="439">
        <f>IFERROR(BP18,"")</f>
        <v>0</v>
      </c>
      <c r="BR18" s="399"/>
      <c r="BS18" s="376"/>
    </row>
    <row r="19" spans="1:71" x14ac:dyDescent="0.35">
      <c r="A19" s="685"/>
      <c r="B19" s="296" t="s">
        <v>11</v>
      </c>
      <c r="C19" s="297"/>
      <c r="D19" s="384"/>
      <c r="E19" s="459"/>
      <c r="F19" s="385"/>
      <c r="G19" s="276"/>
      <c r="H19" s="385"/>
      <c r="I19" s="276"/>
      <c r="J19" s="385">
        <f>('Impact score'!D73*J57)</f>
        <v>0.2</v>
      </c>
      <c r="K19" s="276">
        <f>IFERROR(J19,"")</f>
        <v>0.2</v>
      </c>
      <c r="L19" s="385"/>
      <c r="M19" s="276"/>
      <c r="N19" s="385"/>
      <c r="O19" s="276"/>
      <c r="P19" s="385"/>
      <c r="Q19" s="276"/>
      <c r="R19" s="385">
        <f>('Impact score'!D73*R57)</f>
        <v>0.4</v>
      </c>
      <c r="S19" s="276">
        <f>IFERROR(R19,"")</f>
        <v>0.4</v>
      </c>
      <c r="T19" s="385">
        <f>('Impact score'!D73*T57)</f>
        <v>0.4</v>
      </c>
      <c r="U19" s="276">
        <f>IFERROR(T19,"")</f>
        <v>0.4</v>
      </c>
      <c r="V19" s="385">
        <f>('Impact score'!D73*V57)</f>
        <v>3.2</v>
      </c>
      <c r="W19" s="439">
        <f>IFERROR(V19,"")</f>
        <v>3.2</v>
      </c>
      <c r="X19" s="386">
        <f>('Impact score'!D73*X57)</f>
        <v>0.4</v>
      </c>
      <c r="Y19" s="376">
        <f>IFERROR(X19,"")</f>
        <v>0.4</v>
      </c>
      <c r="Z19" s="380"/>
      <c r="AA19" s="384"/>
      <c r="AB19" s="459"/>
      <c r="AC19" s="385"/>
      <c r="AD19" s="439"/>
      <c r="AE19" s="397"/>
      <c r="AF19" s="439"/>
      <c r="AG19" s="385">
        <f>('Impact score'!F73*'Indicator weighting'!AG57)</f>
        <v>0.4</v>
      </c>
      <c r="AH19" s="276">
        <f>IFERROR(AG19,"")</f>
        <v>0.4</v>
      </c>
      <c r="AI19" s="385"/>
      <c r="AJ19" s="276"/>
      <c r="AK19" s="385"/>
      <c r="AL19" s="276"/>
      <c r="AM19" s="385"/>
      <c r="AN19" s="276"/>
      <c r="AO19" s="385">
        <f>('Impact score'!F73*AO57)</f>
        <v>0.4</v>
      </c>
      <c r="AP19" s="276">
        <f>IFERROR(AO19,"")</f>
        <v>0.4</v>
      </c>
      <c r="AQ19" s="385">
        <f>('Impact score'!F73*AQ57)</f>
        <v>0.4</v>
      </c>
      <c r="AR19" s="276">
        <f>IFERROR(AQ19,"")</f>
        <v>0.4</v>
      </c>
      <c r="AS19" s="385">
        <f>('Impact score'!F73*AS57)</f>
        <v>3.6</v>
      </c>
      <c r="AT19" s="439">
        <f>IFERROR(AS19,"")</f>
        <v>3.6</v>
      </c>
      <c r="AU19" s="386">
        <f>('Impact score'!F73*AU57)</f>
        <v>0.4</v>
      </c>
      <c r="AV19" s="376">
        <f>IFERROR(AU19,"")</f>
        <v>0.4</v>
      </c>
      <c r="AW19" s="380"/>
      <c r="AX19" s="384"/>
      <c r="AY19" s="459"/>
      <c r="AZ19" s="385"/>
      <c r="BA19" s="276"/>
      <c r="BB19" s="385"/>
      <c r="BC19" s="276"/>
      <c r="BD19" s="398">
        <f>('Impact score'!H73*BD57)</f>
        <v>0.2</v>
      </c>
      <c r="BE19" s="439">
        <f>IFERROR(BD19,"")</f>
        <v>0.2</v>
      </c>
      <c r="BF19" s="397"/>
      <c r="BG19" s="439"/>
      <c r="BH19" s="385"/>
      <c r="BI19" s="276"/>
      <c r="BJ19" s="398"/>
      <c r="BK19" s="276"/>
      <c r="BL19" s="398">
        <f>('Impact score'!H73*BL57)</f>
        <v>0.4</v>
      </c>
      <c r="BM19" s="276">
        <f>IFERROR(BL19,"")</f>
        <v>0.4</v>
      </c>
      <c r="BN19" s="398">
        <f>('Impact score'!H73*BN57)</f>
        <v>0.4</v>
      </c>
      <c r="BO19" s="276">
        <f>IFERROR(BN19,"")</f>
        <v>0.4</v>
      </c>
      <c r="BP19" s="398">
        <f>('Impact score'!H73*BP57)</f>
        <v>3.2</v>
      </c>
      <c r="BQ19" s="439">
        <f>IFERROR(BP19,"")</f>
        <v>3.2</v>
      </c>
      <c r="BR19" s="399">
        <f>('Impact score'!H73*BR57)</f>
        <v>0.4</v>
      </c>
      <c r="BS19" s="376">
        <f>IFERROR(BR19,"")</f>
        <v>0.4</v>
      </c>
    </row>
    <row r="20" spans="1:71" ht="15" thickBot="1" x14ac:dyDescent="0.4">
      <c r="A20" s="686"/>
      <c r="B20" s="298" t="s">
        <v>293</v>
      </c>
      <c r="C20" s="299"/>
      <c r="D20" s="401"/>
      <c r="E20" s="461"/>
      <c r="F20" s="402"/>
      <c r="G20" s="426"/>
      <c r="H20" s="402">
        <f>('Impact score'!D74*H58)</f>
        <v>0.1</v>
      </c>
      <c r="I20" s="426">
        <f>IFERROR(H20,"")</f>
        <v>0.1</v>
      </c>
      <c r="J20" s="402"/>
      <c r="K20" s="426"/>
      <c r="L20" s="402"/>
      <c r="M20" s="426"/>
      <c r="N20" s="402"/>
      <c r="O20" s="426"/>
      <c r="P20" s="402"/>
      <c r="Q20" s="426"/>
      <c r="R20" s="402"/>
      <c r="S20" s="426"/>
      <c r="T20" s="402">
        <f>('Impact score'!D74*T58)</f>
        <v>0.05</v>
      </c>
      <c r="U20" s="426">
        <f>IFERROR(T20,"")</f>
        <v>0.05</v>
      </c>
      <c r="V20" s="402"/>
      <c r="W20" s="440"/>
      <c r="X20" s="403"/>
      <c r="Y20" s="376"/>
      <c r="Z20" s="380"/>
      <c r="AA20" s="401"/>
      <c r="AB20" s="461"/>
      <c r="AC20" s="402"/>
      <c r="AD20" s="426"/>
      <c r="AE20" s="402">
        <f>('Impact score'!F74*AE58)</f>
        <v>0.2</v>
      </c>
      <c r="AF20" s="426">
        <f>IFERROR(AE20,"")</f>
        <v>0.2</v>
      </c>
      <c r="AG20" s="402">
        <f>('Impact score'!F74*'Indicator weighting'!AG58)</f>
        <v>0.1</v>
      </c>
      <c r="AH20" s="426">
        <f>IFERROR(AG20,"")</f>
        <v>0.1</v>
      </c>
      <c r="AI20" s="402"/>
      <c r="AJ20" s="426"/>
      <c r="AK20" s="402"/>
      <c r="AL20" s="426"/>
      <c r="AM20" s="402"/>
      <c r="AN20" s="426"/>
      <c r="AO20" s="402"/>
      <c r="AP20" s="426"/>
      <c r="AQ20" s="402">
        <f>('Impact score'!F74*AQ58)</f>
        <v>0.2</v>
      </c>
      <c r="AR20" s="426">
        <f>IFERROR(AQ20,"")</f>
        <v>0.2</v>
      </c>
      <c r="AS20" s="402"/>
      <c r="AT20" s="440"/>
      <c r="AU20" s="403"/>
      <c r="AV20" s="376"/>
      <c r="AW20" s="380"/>
      <c r="AX20" s="401"/>
      <c r="AY20" s="461"/>
      <c r="AZ20" s="402"/>
      <c r="BA20" s="426"/>
      <c r="BB20" s="402">
        <f>('Impact score'!H74*BB58)</f>
        <v>0.1</v>
      </c>
      <c r="BC20" s="426">
        <f>IFERROR(BB20,"")</f>
        <v>0.1</v>
      </c>
      <c r="BD20" s="402"/>
      <c r="BE20" s="440"/>
      <c r="BF20" s="404"/>
      <c r="BG20" s="440"/>
      <c r="BH20" s="402"/>
      <c r="BI20" s="426"/>
      <c r="BJ20" s="405"/>
      <c r="BK20" s="426"/>
      <c r="BL20" s="405"/>
      <c r="BM20" s="426"/>
      <c r="BN20" s="405">
        <f>('Impact score'!H74*BN58)</f>
        <v>0.1</v>
      </c>
      <c r="BO20" s="426">
        <f>IFERROR(BN20,"")</f>
        <v>0.1</v>
      </c>
      <c r="BP20" s="405"/>
      <c r="BQ20" s="440"/>
      <c r="BR20" s="406"/>
      <c r="BS20" s="376"/>
    </row>
    <row r="21" spans="1:71" x14ac:dyDescent="0.35">
      <c r="A21" s="723" t="s">
        <v>23</v>
      </c>
      <c r="B21" s="294" t="s">
        <v>14</v>
      </c>
      <c r="C21" s="295"/>
      <c r="D21" s="409"/>
      <c r="E21" s="462"/>
      <c r="F21" s="410"/>
      <c r="G21" s="470"/>
      <c r="H21" s="410"/>
      <c r="I21" s="470"/>
      <c r="J21" s="410"/>
      <c r="K21" s="470"/>
      <c r="L21" s="410"/>
      <c r="M21" s="470"/>
      <c r="N21" s="410"/>
      <c r="O21" s="470"/>
      <c r="P21" s="410"/>
      <c r="Q21" s="470"/>
      <c r="R21" s="410"/>
      <c r="S21" s="470"/>
      <c r="T21" s="410"/>
      <c r="U21" s="470"/>
      <c r="V21" s="410"/>
      <c r="W21" s="479"/>
      <c r="X21" s="411"/>
      <c r="Y21" s="376"/>
      <c r="Z21" s="380"/>
      <c r="AA21" s="378"/>
      <c r="AB21" s="458"/>
      <c r="AC21" s="379"/>
      <c r="AD21" s="423"/>
      <c r="AE21" s="379"/>
      <c r="AF21" s="423"/>
      <c r="AG21" s="379"/>
      <c r="AH21" s="438"/>
      <c r="AI21" s="382">
        <f>('Impact score'!F75*AI59)</f>
        <v>0</v>
      </c>
      <c r="AJ21" s="438">
        <f>IFERROR(AI21,"")</f>
        <v>0</v>
      </c>
      <c r="AK21" s="379"/>
      <c r="AL21" s="423"/>
      <c r="AM21" s="379"/>
      <c r="AN21" s="423"/>
      <c r="AO21" s="379"/>
      <c r="AP21" s="423"/>
      <c r="AQ21" s="379"/>
      <c r="AR21" s="423"/>
      <c r="AS21" s="379"/>
      <c r="AT21" s="438"/>
      <c r="AU21" s="381"/>
      <c r="AV21" s="376"/>
      <c r="AW21" s="380"/>
      <c r="AX21" s="409"/>
      <c r="AY21" s="462"/>
      <c r="AZ21" s="410"/>
      <c r="BA21" s="470"/>
      <c r="BB21" s="410"/>
      <c r="BC21" s="376"/>
      <c r="BD21" s="43"/>
      <c r="BE21" s="514"/>
      <c r="BF21" s="410"/>
      <c r="BG21" s="470"/>
      <c r="BH21" s="410"/>
      <c r="BI21" s="470"/>
      <c r="BJ21" s="412"/>
      <c r="BK21" s="470"/>
      <c r="BL21" s="412"/>
      <c r="BM21" s="470"/>
      <c r="BN21" s="412"/>
      <c r="BO21" s="470"/>
      <c r="BP21" s="412"/>
      <c r="BQ21" s="479"/>
      <c r="BR21" s="413"/>
      <c r="BS21" s="376"/>
    </row>
    <row r="22" spans="1:71" x14ac:dyDescent="0.35">
      <c r="A22" s="724"/>
      <c r="B22" s="296" t="s">
        <v>15</v>
      </c>
      <c r="C22" s="297"/>
      <c r="D22" s="384"/>
      <c r="E22" s="459"/>
      <c r="F22" s="385"/>
      <c r="G22" s="276"/>
      <c r="H22" s="385"/>
      <c r="I22" s="276"/>
      <c r="J22" s="385"/>
      <c r="K22" s="276"/>
      <c r="L22" s="385"/>
      <c r="M22" s="276"/>
      <c r="N22" s="385"/>
      <c r="O22" s="276"/>
      <c r="P22" s="385"/>
      <c r="Q22" s="276"/>
      <c r="R22" s="385"/>
      <c r="S22" s="276"/>
      <c r="T22" s="385"/>
      <c r="U22" s="276"/>
      <c r="V22" s="385"/>
      <c r="W22" s="439"/>
      <c r="X22" s="386"/>
      <c r="Y22" s="376"/>
      <c r="Z22" s="380"/>
      <c r="AA22" s="384"/>
      <c r="AB22" s="459"/>
      <c r="AC22" s="385"/>
      <c r="AD22" s="276"/>
      <c r="AE22" s="385"/>
      <c r="AF22" s="276"/>
      <c r="AG22" s="385"/>
      <c r="AH22" s="439"/>
      <c r="AI22" s="397">
        <f>('Impact score'!F76*AI60)</f>
        <v>0</v>
      </c>
      <c r="AJ22" s="439">
        <f t="shared" ref="AJ22:AJ30" si="0">IFERROR(AI22,"")</f>
        <v>0</v>
      </c>
      <c r="AK22" s="385"/>
      <c r="AL22" s="276"/>
      <c r="AM22" s="385"/>
      <c r="AN22" s="276"/>
      <c r="AO22" s="385"/>
      <c r="AP22" s="276"/>
      <c r="AQ22" s="385"/>
      <c r="AR22" s="276"/>
      <c r="AS22" s="385"/>
      <c r="AT22" s="439"/>
      <c r="AU22" s="386"/>
      <c r="AV22" s="376"/>
      <c r="AW22" s="380"/>
      <c r="AX22" s="384"/>
      <c r="AY22" s="459"/>
      <c r="AZ22" s="385"/>
      <c r="BA22" s="276"/>
      <c r="BB22" s="385"/>
      <c r="BC22" s="276"/>
      <c r="BD22" s="385"/>
      <c r="BE22" s="276"/>
      <c r="BF22" s="385"/>
      <c r="BG22" s="276"/>
      <c r="BH22" s="385"/>
      <c r="BI22" s="276"/>
      <c r="BJ22" s="398"/>
      <c r="BK22" s="276"/>
      <c r="BL22" s="398"/>
      <c r="BM22" s="276"/>
      <c r="BN22" s="398"/>
      <c r="BO22" s="276"/>
      <c r="BP22" s="398"/>
      <c r="BQ22" s="439"/>
      <c r="BR22" s="399"/>
      <c r="BS22" s="376"/>
    </row>
    <row r="23" spans="1:71" x14ac:dyDescent="0.35">
      <c r="A23" s="724"/>
      <c r="B23" s="296" t="s">
        <v>170</v>
      </c>
      <c r="C23" s="297"/>
      <c r="D23" s="384"/>
      <c r="E23" s="459"/>
      <c r="F23" s="385"/>
      <c r="G23" s="276"/>
      <c r="H23" s="385"/>
      <c r="I23" s="276"/>
      <c r="J23" s="385"/>
      <c r="K23" s="276"/>
      <c r="L23" s="385"/>
      <c r="M23" s="276"/>
      <c r="N23" s="385"/>
      <c r="O23" s="276"/>
      <c r="P23" s="385"/>
      <c r="Q23" s="276"/>
      <c r="R23" s="385"/>
      <c r="S23" s="276"/>
      <c r="T23" s="385"/>
      <c r="U23" s="276"/>
      <c r="V23" s="385"/>
      <c r="W23" s="439"/>
      <c r="X23" s="386"/>
      <c r="Y23" s="376"/>
      <c r="Z23" s="380"/>
      <c r="AA23" s="384"/>
      <c r="AB23" s="459"/>
      <c r="AC23" s="385"/>
      <c r="AD23" s="276"/>
      <c r="AE23" s="385"/>
      <c r="AF23" s="276"/>
      <c r="AG23" s="385"/>
      <c r="AH23" s="439"/>
      <c r="AI23" s="397">
        <f>('Impact score'!F77*AI61)</f>
        <v>0</v>
      </c>
      <c r="AJ23" s="439">
        <f t="shared" si="0"/>
        <v>0</v>
      </c>
      <c r="AK23" s="398"/>
      <c r="AL23" s="276"/>
      <c r="AM23" s="385"/>
      <c r="AN23" s="276"/>
      <c r="AO23" s="385"/>
      <c r="AP23" s="276"/>
      <c r="AQ23" s="385"/>
      <c r="AR23" s="276"/>
      <c r="AS23" s="385"/>
      <c r="AT23" s="439"/>
      <c r="AU23" s="399"/>
      <c r="AV23" s="376"/>
      <c r="AW23" s="380"/>
      <c r="AX23" s="384"/>
      <c r="AY23" s="459"/>
      <c r="AZ23" s="385"/>
      <c r="BA23" s="276"/>
      <c r="BB23" s="385"/>
      <c r="BC23" s="276"/>
      <c r="BD23" s="385"/>
      <c r="BE23" s="276"/>
      <c r="BF23" s="385"/>
      <c r="BG23" s="276"/>
      <c r="BH23" s="385"/>
      <c r="BI23" s="276"/>
      <c r="BJ23" s="398"/>
      <c r="BK23" s="276"/>
      <c r="BL23" s="398"/>
      <c r="BM23" s="276"/>
      <c r="BN23" s="398"/>
      <c r="BO23" s="276"/>
      <c r="BP23" s="398"/>
      <c r="BQ23" s="439"/>
      <c r="BR23" s="399"/>
      <c r="BS23" s="376"/>
    </row>
    <row r="24" spans="1:71" x14ac:dyDescent="0.35">
      <c r="A24" s="724"/>
      <c r="B24" s="296" t="s">
        <v>16</v>
      </c>
      <c r="C24" s="297"/>
      <c r="D24" s="384"/>
      <c r="E24" s="459"/>
      <c r="F24" s="385"/>
      <c r="G24" s="276"/>
      <c r="H24" s="385"/>
      <c r="I24" s="276"/>
      <c r="J24" s="385"/>
      <c r="K24" s="276"/>
      <c r="L24" s="385"/>
      <c r="M24" s="276"/>
      <c r="N24" s="385"/>
      <c r="O24" s="276"/>
      <c r="P24" s="385"/>
      <c r="Q24" s="276"/>
      <c r="R24" s="385"/>
      <c r="S24" s="276"/>
      <c r="T24" s="385"/>
      <c r="U24" s="276"/>
      <c r="V24" s="385"/>
      <c r="W24" s="439"/>
      <c r="X24" s="386"/>
      <c r="Y24" s="376"/>
      <c r="Z24" s="380"/>
      <c r="AA24" s="384"/>
      <c r="AB24" s="459"/>
      <c r="AC24" s="408">
        <f>('Impact score'!F78*AC62)</f>
        <v>0</v>
      </c>
      <c r="AD24" s="276">
        <f>IFERROR(AC24,"")</f>
        <v>0</v>
      </c>
      <c r="AE24" s="385"/>
      <c r="AF24" s="276"/>
      <c r="AG24" s="385"/>
      <c r="AH24" s="439"/>
      <c r="AI24" s="397">
        <f>('Impact score'!F78*AI62)</f>
        <v>0</v>
      </c>
      <c r="AJ24" s="439">
        <f t="shared" si="0"/>
        <v>0</v>
      </c>
      <c r="AK24" s="385"/>
      <c r="AL24" s="276"/>
      <c r="AM24" s="385"/>
      <c r="AN24" s="276"/>
      <c r="AO24" s="385"/>
      <c r="AP24" s="276"/>
      <c r="AQ24" s="385"/>
      <c r="AR24" s="276"/>
      <c r="AS24" s="385"/>
      <c r="AT24" s="439"/>
      <c r="AU24" s="386"/>
      <c r="AV24" s="376"/>
      <c r="AW24" s="380"/>
      <c r="AX24" s="384"/>
      <c r="AY24" s="459"/>
      <c r="AZ24" s="385"/>
      <c r="BA24" s="276"/>
      <c r="BB24" s="385"/>
      <c r="BC24" s="276"/>
      <c r="BD24" s="385"/>
      <c r="BE24" s="276"/>
      <c r="BF24" s="385"/>
      <c r="BG24" s="276"/>
      <c r="BH24" s="385"/>
      <c r="BI24" s="276"/>
      <c r="BJ24" s="398"/>
      <c r="BK24" s="276"/>
      <c r="BL24" s="398"/>
      <c r="BM24" s="276"/>
      <c r="BN24" s="398"/>
      <c r="BO24" s="276"/>
      <c r="BP24" s="398"/>
      <c r="BQ24" s="439"/>
      <c r="BR24" s="399"/>
      <c r="BS24" s="376"/>
    </row>
    <row r="25" spans="1:71" x14ac:dyDescent="0.35">
      <c r="A25" s="724"/>
      <c r="B25" s="296" t="s">
        <v>17</v>
      </c>
      <c r="C25" s="297"/>
      <c r="D25" s="384"/>
      <c r="E25" s="459"/>
      <c r="F25" s="385"/>
      <c r="G25" s="276"/>
      <c r="H25" s="385"/>
      <c r="I25" s="276"/>
      <c r="J25" s="385"/>
      <c r="K25" s="276"/>
      <c r="L25" s="385"/>
      <c r="M25" s="276"/>
      <c r="N25" s="385"/>
      <c r="O25" s="276"/>
      <c r="P25" s="385"/>
      <c r="Q25" s="276"/>
      <c r="R25" s="385"/>
      <c r="S25" s="276"/>
      <c r="T25" s="385"/>
      <c r="U25" s="276"/>
      <c r="V25" s="385"/>
      <c r="W25" s="439"/>
      <c r="X25" s="386"/>
      <c r="Y25" s="376"/>
      <c r="Z25" s="380"/>
      <c r="AA25" s="384"/>
      <c r="AB25" s="459"/>
      <c r="AC25" s="385"/>
      <c r="AD25" s="276"/>
      <c r="AE25" s="385"/>
      <c r="AF25" s="276"/>
      <c r="AG25" s="385"/>
      <c r="AH25" s="439"/>
      <c r="AI25" s="397">
        <f>('Impact score'!F79*AI63)</f>
        <v>0</v>
      </c>
      <c r="AJ25" s="439">
        <f t="shared" si="0"/>
        <v>0</v>
      </c>
      <c r="AK25" s="385"/>
      <c r="AL25" s="276"/>
      <c r="AM25" s="385"/>
      <c r="AN25" s="276"/>
      <c r="AO25" s="385"/>
      <c r="AP25" s="276"/>
      <c r="AQ25" s="385"/>
      <c r="AR25" s="276"/>
      <c r="AS25" s="385"/>
      <c r="AT25" s="439"/>
      <c r="AU25" s="386"/>
      <c r="AV25" s="376"/>
      <c r="AW25" s="380"/>
      <c r="AX25" s="384"/>
      <c r="AY25" s="459"/>
      <c r="AZ25" s="385"/>
      <c r="BA25" s="276"/>
      <c r="BB25" s="385"/>
      <c r="BC25" s="276"/>
      <c r="BD25" s="385"/>
      <c r="BE25" s="276"/>
      <c r="BF25" s="385"/>
      <c r="BG25" s="276"/>
      <c r="BH25" s="385"/>
      <c r="BI25" s="276"/>
      <c r="BJ25" s="398"/>
      <c r="BK25" s="276"/>
      <c r="BL25" s="398"/>
      <c r="BM25" s="276"/>
      <c r="BN25" s="398"/>
      <c r="BO25" s="276"/>
      <c r="BP25" s="398"/>
      <c r="BQ25" s="439"/>
      <c r="BR25" s="399"/>
      <c r="BS25" s="376"/>
    </row>
    <row r="26" spans="1:71" x14ac:dyDescent="0.35">
      <c r="A26" s="724"/>
      <c r="B26" s="296" t="s">
        <v>18</v>
      </c>
      <c r="C26" s="297"/>
      <c r="D26" s="384"/>
      <c r="E26" s="459"/>
      <c r="F26" s="385"/>
      <c r="G26" s="276"/>
      <c r="H26" s="385"/>
      <c r="I26" s="276"/>
      <c r="J26" s="385"/>
      <c r="K26" s="276"/>
      <c r="L26" s="385"/>
      <c r="M26" s="276"/>
      <c r="N26" s="385"/>
      <c r="O26" s="276"/>
      <c r="P26" s="385"/>
      <c r="Q26" s="276"/>
      <c r="R26" s="385"/>
      <c r="S26" s="276"/>
      <c r="T26" s="385"/>
      <c r="U26" s="276"/>
      <c r="V26" s="385"/>
      <c r="W26" s="439"/>
      <c r="X26" s="386"/>
      <c r="Y26" s="376"/>
      <c r="Z26" s="380"/>
      <c r="AA26" s="384"/>
      <c r="AB26" s="459"/>
      <c r="AC26" s="385"/>
      <c r="AD26" s="276"/>
      <c r="AE26" s="385"/>
      <c r="AF26" s="276"/>
      <c r="AG26" s="385"/>
      <c r="AH26" s="439"/>
      <c r="AI26" s="397">
        <f>('Impact score'!F80*AI64)</f>
        <v>0</v>
      </c>
      <c r="AJ26" s="439">
        <f t="shared" si="0"/>
        <v>0</v>
      </c>
      <c r="AK26" s="385"/>
      <c r="AL26" s="276"/>
      <c r="AM26" s="385"/>
      <c r="AN26" s="276"/>
      <c r="AO26" s="385"/>
      <c r="AP26" s="276"/>
      <c r="AQ26" s="385"/>
      <c r="AR26" s="276"/>
      <c r="AS26" s="385"/>
      <c r="AT26" s="439"/>
      <c r="AU26" s="386"/>
      <c r="AV26" s="376"/>
      <c r="AW26" s="380"/>
      <c r="AX26" s="384"/>
      <c r="AY26" s="459"/>
      <c r="AZ26" s="385"/>
      <c r="BA26" s="276"/>
      <c r="BB26" s="385"/>
      <c r="BC26" s="276"/>
      <c r="BD26" s="385"/>
      <c r="BE26" s="276"/>
      <c r="BF26" s="385"/>
      <c r="BG26" s="276"/>
      <c r="BH26" s="385"/>
      <c r="BI26" s="276"/>
      <c r="BJ26" s="398"/>
      <c r="BK26" s="276"/>
      <c r="BL26" s="398"/>
      <c r="BM26" s="276"/>
      <c r="BN26" s="398"/>
      <c r="BO26" s="276"/>
      <c r="BP26" s="398"/>
      <c r="BQ26" s="439"/>
      <c r="BR26" s="399"/>
      <c r="BS26" s="376"/>
    </row>
    <row r="27" spans="1:71" x14ac:dyDescent="0.35">
      <c r="A27" s="724"/>
      <c r="B27" s="296" t="s">
        <v>19</v>
      </c>
      <c r="C27" s="297"/>
      <c r="D27" s="384"/>
      <c r="E27" s="459"/>
      <c r="F27" s="385"/>
      <c r="G27" s="276"/>
      <c r="H27" s="385"/>
      <c r="I27" s="276"/>
      <c r="J27" s="385"/>
      <c r="K27" s="276"/>
      <c r="L27" s="385"/>
      <c r="M27" s="276"/>
      <c r="N27" s="385"/>
      <c r="O27" s="276"/>
      <c r="P27" s="385"/>
      <c r="Q27" s="276"/>
      <c r="R27" s="385"/>
      <c r="S27" s="276"/>
      <c r="T27" s="385"/>
      <c r="U27" s="276"/>
      <c r="V27" s="385"/>
      <c r="W27" s="439"/>
      <c r="X27" s="386"/>
      <c r="Y27" s="376"/>
      <c r="Z27" s="380"/>
      <c r="AA27" s="384"/>
      <c r="AB27" s="459"/>
      <c r="AC27" s="385"/>
      <c r="AD27" s="276"/>
      <c r="AE27" s="385"/>
      <c r="AF27" s="276"/>
      <c r="AG27" s="385"/>
      <c r="AH27" s="439"/>
      <c r="AI27" s="397">
        <f>('Impact score'!F81*AI65)</f>
        <v>0</v>
      </c>
      <c r="AJ27" s="439">
        <f t="shared" si="0"/>
        <v>0</v>
      </c>
      <c r="AK27" s="385"/>
      <c r="AL27" s="276"/>
      <c r="AM27" s="385"/>
      <c r="AN27" s="276"/>
      <c r="AO27" s="385"/>
      <c r="AP27" s="276"/>
      <c r="AQ27" s="385"/>
      <c r="AR27" s="276"/>
      <c r="AS27" s="385"/>
      <c r="AT27" s="439"/>
      <c r="AU27" s="386"/>
      <c r="AV27" s="376"/>
      <c r="AW27" s="380"/>
      <c r="AX27" s="384"/>
      <c r="AY27" s="459"/>
      <c r="AZ27" s="385"/>
      <c r="BA27" s="276"/>
      <c r="BB27" s="385"/>
      <c r="BC27" s="276"/>
      <c r="BD27" s="385"/>
      <c r="BE27" s="276"/>
      <c r="BF27" s="385"/>
      <c r="BG27" s="276"/>
      <c r="BH27" s="385"/>
      <c r="BI27" s="276"/>
      <c r="BJ27" s="398"/>
      <c r="BK27" s="276"/>
      <c r="BL27" s="398"/>
      <c r="BM27" s="276"/>
      <c r="BN27" s="398"/>
      <c r="BO27" s="276"/>
      <c r="BP27" s="398"/>
      <c r="BQ27" s="439"/>
      <c r="BR27" s="399"/>
      <c r="BS27" s="376"/>
    </row>
    <row r="28" spans="1:71" x14ac:dyDescent="0.35">
      <c r="A28" s="724"/>
      <c r="B28" s="296" t="s">
        <v>20</v>
      </c>
      <c r="C28" s="297"/>
      <c r="D28" s="384"/>
      <c r="E28" s="459"/>
      <c r="F28" s="385"/>
      <c r="G28" s="276"/>
      <c r="H28" s="385"/>
      <c r="I28" s="276"/>
      <c r="J28" s="385"/>
      <c r="K28" s="276"/>
      <c r="L28" s="385"/>
      <c r="M28" s="276"/>
      <c r="N28" s="385"/>
      <c r="O28" s="276"/>
      <c r="P28" s="385"/>
      <c r="Q28" s="276"/>
      <c r="R28" s="385"/>
      <c r="S28" s="276"/>
      <c r="T28" s="385"/>
      <c r="U28" s="276"/>
      <c r="V28" s="385"/>
      <c r="W28" s="439"/>
      <c r="X28" s="386"/>
      <c r="Y28" s="376"/>
      <c r="Z28" s="380"/>
      <c r="AA28" s="384"/>
      <c r="AB28" s="459"/>
      <c r="AC28" s="385"/>
      <c r="AD28" s="276"/>
      <c r="AE28" s="385"/>
      <c r="AF28" s="276"/>
      <c r="AG28" s="385"/>
      <c r="AH28" s="439"/>
      <c r="AI28" s="397">
        <f>('Impact score'!F82*AI66)</f>
        <v>0.1</v>
      </c>
      <c r="AJ28" s="439">
        <f t="shared" si="0"/>
        <v>0.1</v>
      </c>
      <c r="AK28" s="385"/>
      <c r="AL28" s="276"/>
      <c r="AM28" s="385"/>
      <c r="AN28" s="276"/>
      <c r="AO28" s="385"/>
      <c r="AP28" s="276"/>
      <c r="AQ28" s="385"/>
      <c r="AR28" s="276"/>
      <c r="AS28" s="385"/>
      <c r="AT28" s="439"/>
      <c r="AU28" s="386"/>
      <c r="AV28" s="376"/>
      <c r="AW28" s="380"/>
      <c r="AX28" s="384"/>
      <c r="AY28" s="459"/>
      <c r="AZ28" s="385"/>
      <c r="BA28" s="276"/>
      <c r="BB28" s="385"/>
      <c r="BC28" s="276"/>
      <c r="BD28" s="385"/>
      <c r="BE28" s="276"/>
      <c r="BF28" s="385"/>
      <c r="BG28" s="276"/>
      <c r="BH28" s="385"/>
      <c r="BI28" s="276"/>
      <c r="BJ28" s="398"/>
      <c r="BK28" s="276"/>
      <c r="BL28" s="398"/>
      <c r="BM28" s="276"/>
      <c r="BN28" s="398"/>
      <c r="BO28" s="276"/>
      <c r="BP28" s="398"/>
      <c r="BQ28" s="439"/>
      <c r="BR28" s="399"/>
      <c r="BS28" s="376"/>
    </row>
    <row r="29" spans="1:71" x14ac:dyDescent="0.35">
      <c r="A29" s="724"/>
      <c r="B29" s="296" t="s">
        <v>169</v>
      </c>
      <c r="C29" s="297"/>
      <c r="D29" s="384"/>
      <c r="E29" s="459"/>
      <c r="F29" s="385"/>
      <c r="G29" s="276"/>
      <c r="H29" s="385"/>
      <c r="I29" s="276"/>
      <c r="J29" s="385"/>
      <c r="K29" s="276"/>
      <c r="L29" s="385"/>
      <c r="M29" s="276"/>
      <c r="N29" s="385"/>
      <c r="O29" s="276"/>
      <c r="P29" s="385"/>
      <c r="Q29" s="276"/>
      <c r="R29" s="385"/>
      <c r="S29" s="276"/>
      <c r="T29" s="385"/>
      <c r="U29" s="276"/>
      <c r="V29" s="385"/>
      <c r="W29" s="439"/>
      <c r="X29" s="386"/>
      <c r="Y29" s="376"/>
      <c r="Z29" s="380"/>
      <c r="AA29" s="384"/>
      <c r="AB29" s="459"/>
      <c r="AC29" s="385"/>
      <c r="AD29" s="276"/>
      <c r="AE29" s="385"/>
      <c r="AF29" s="276"/>
      <c r="AG29" s="385"/>
      <c r="AH29" s="439"/>
      <c r="AI29" s="397">
        <f>('Impact score'!F83*AI67)</f>
        <v>0</v>
      </c>
      <c r="AJ29" s="439">
        <f t="shared" si="0"/>
        <v>0</v>
      </c>
      <c r="AK29" s="385"/>
      <c r="AL29" s="276"/>
      <c r="AM29" s="385"/>
      <c r="AN29" s="276"/>
      <c r="AO29" s="385"/>
      <c r="AP29" s="276"/>
      <c r="AQ29" s="385"/>
      <c r="AR29" s="276"/>
      <c r="AS29" s="385"/>
      <c r="AT29" s="439"/>
      <c r="AU29" s="386"/>
      <c r="AV29" s="376"/>
      <c r="AW29" s="380"/>
      <c r="AX29" s="384"/>
      <c r="AY29" s="459"/>
      <c r="AZ29" s="385"/>
      <c r="BA29" s="276"/>
      <c r="BB29" s="385"/>
      <c r="BC29" s="276"/>
      <c r="BD29" s="385"/>
      <c r="BE29" s="276"/>
      <c r="BF29" s="385"/>
      <c r="BG29" s="276"/>
      <c r="BH29" s="385"/>
      <c r="BI29" s="276"/>
      <c r="BJ29" s="398"/>
      <c r="BK29" s="276"/>
      <c r="BL29" s="398"/>
      <c r="BM29" s="276"/>
      <c r="BN29" s="398"/>
      <c r="BO29" s="276"/>
      <c r="BP29" s="398"/>
      <c r="BQ29" s="439"/>
      <c r="BR29" s="399"/>
      <c r="BS29" s="376"/>
    </row>
    <row r="30" spans="1:71" ht="15" thickBot="1" x14ac:dyDescent="0.4">
      <c r="A30" s="725"/>
      <c r="B30" s="298" t="s">
        <v>21</v>
      </c>
      <c r="C30" s="299"/>
      <c r="D30" s="392"/>
      <c r="E30" s="460"/>
      <c r="F30" s="393"/>
      <c r="G30" s="444"/>
      <c r="H30" s="393"/>
      <c r="I30" s="444"/>
      <c r="J30" s="393"/>
      <c r="K30" s="444"/>
      <c r="L30" s="393"/>
      <c r="M30" s="444"/>
      <c r="N30" s="393"/>
      <c r="O30" s="444"/>
      <c r="P30" s="393"/>
      <c r="Q30" s="444"/>
      <c r="R30" s="393"/>
      <c r="S30" s="444"/>
      <c r="T30" s="393"/>
      <c r="U30" s="444"/>
      <c r="V30" s="393"/>
      <c r="W30" s="478"/>
      <c r="X30" s="400"/>
      <c r="Y30" s="376"/>
      <c r="Z30" s="380"/>
      <c r="AA30" s="401"/>
      <c r="AB30" s="461"/>
      <c r="AC30" s="402"/>
      <c r="AD30" s="426"/>
      <c r="AE30" s="402"/>
      <c r="AF30" s="426"/>
      <c r="AG30" s="402"/>
      <c r="AH30" s="440"/>
      <c r="AI30" s="404">
        <f>('Impact score'!F84*AI68)</f>
        <v>0.30000000000000004</v>
      </c>
      <c r="AJ30" s="440">
        <f t="shared" si="0"/>
        <v>0.30000000000000004</v>
      </c>
      <c r="AK30" s="402"/>
      <c r="AL30" s="426"/>
      <c r="AM30" s="402"/>
      <c r="AN30" s="426"/>
      <c r="AO30" s="402"/>
      <c r="AP30" s="426"/>
      <c r="AQ30" s="402"/>
      <c r="AR30" s="426"/>
      <c r="AS30" s="402"/>
      <c r="AT30" s="440"/>
      <c r="AU30" s="403"/>
      <c r="AV30" s="376"/>
      <c r="AW30" s="380"/>
      <c r="AX30" s="401"/>
      <c r="AY30" s="461"/>
      <c r="AZ30" s="402"/>
      <c r="BA30" s="426"/>
      <c r="BB30" s="402"/>
      <c r="BC30" s="376"/>
      <c r="BD30" s="43"/>
      <c r="BE30" s="514"/>
      <c r="BF30" s="402"/>
      <c r="BG30" s="426"/>
      <c r="BH30" s="402"/>
      <c r="BI30" s="426"/>
      <c r="BJ30" s="405"/>
      <c r="BK30" s="426"/>
      <c r="BL30" s="405"/>
      <c r="BM30" s="426"/>
      <c r="BN30" s="405"/>
      <c r="BO30" s="426"/>
      <c r="BP30" s="405"/>
      <c r="BQ30" s="440"/>
      <c r="BR30" s="406"/>
      <c r="BS30" s="376"/>
    </row>
    <row r="31" spans="1:71" x14ac:dyDescent="0.35">
      <c r="A31" s="716" t="s">
        <v>132</v>
      </c>
      <c r="B31" s="364" t="s">
        <v>14</v>
      </c>
      <c r="C31" s="295"/>
      <c r="D31" s="378"/>
      <c r="E31" s="458"/>
      <c r="F31" s="379"/>
      <c r="G31" s="423"/>
      <c r="H31" s="379"/>
      <c r="I31" s="423"/>
      <c r="J31" s="379"/>
      <c r="K31" s="423"/>
      <c r="L31" s="379" t="str">
        <f>IFERROR('Impact score'!D85*L69,"")</f>
        <v/>
      </c>
      <c r="M31" s="423" t="str">
        <f t="shared" ref="M31:M36" si="1">IFERROR(L31,"")</f>
        <v/>
      </c>
      <c r="N31" s="379"/>
      <c r="O31" s="423"/>
      <c r="P31" s="379"/>
      <c r="Q31" s="423"/>
      <c r="R31" s="379"/>
      <c r="S31" s="423"/>
      <c r="T31" s="379"/>
      <c r="U31" s="423"/>
      <c r="V31" s="379"/>
      <c r="W31" s="438"/>
      <c r="X31" s="381"/>
      <c r="Y31" s="376"/>
      <c r="Z31" s="380"/>
      <c r="AA31" s="414"/>
      <c r="AB31" s="495"/>
      <c r="AC31" s="415"/>
      <c r="AD31" s="502"/>
      <c r="AE31" s="416"/>
      <c r="AF31" s="502"/>
      <c r="AG31" s="415"/>
      <c r="AH31" s="443"/>
      <c r="AI31" s="415"/>
      <c r="AJ31" s="443"/>
      <c r="AK31" s="415"/>
      <c r="AL31" s="443"/>
      <c r="AM31" s="415"/>
      <c r="AN31" s="443"/>
      <c r="AO31" s="415"/>
      <c r="AP31" s="443"/>
      <c r="AQ31" s="415"/>
      <c r="AR31" s="443"/>
      <c r="AS31" s="415"/>
      <c r="AT31" s="502"/>
      <c r="AU31" s="417"/>
      <c r="AV31" s="376"/>
      <c r="AW31" s="380"/>
      <c r="AX31" s="378"/>
      <c r="AY31" s="458"/>
      <c r="AZ31" s="379"/>
      <c r="BA31" s="423"/>
      <c r="BB31" s="379"/>
      <c r="BC31" s="423"/>
      <c r="BD31" s="379"/>
      <c r="BE31" s="423"/>
      <c r="BF31" s="379" t="str">
        <f>IFERROR('Impact score'!H85*BF69," ")</f>
        <v xml:space="preserve"> </v>
      </c>
      <c r="BG31" s="423" t="str">
        <f t="shared" ref="BG31:BG36" si="2">IFERROR(BF31,"")</f>
        <v xml:space="preserve"> </v>
      </c>
      <c r="BH31" s="379"/>
      <c r="BI31" s="423"/>
      <c r="BJ31" s="383"/>
      <c r="BK31" s="423"/>
      <c r="BL31" s="383"/>
      <c r="BM31" s="423"/>
      <c r="BN31" s="383"/>
      <c r="BO31" s="423"/>
      <c r="BP31" s="383"/>
      <c r="BQ31" s="438"/>
      <c r="BR31" s="407"/>
      <c r="BS31" s="376"/>
    </row>
    <row r="32" spans="1:71" x14ac:dyDescent="0.35">
      <c r="A32" s="717"/>
      <c r="B32" s="365" t="s">
        <v>15</v>
      </c>
      <c r="C32" s="297"/>
      <c r="D32" s="384"/>
      <c r="E32" s="459"/>
      <c r="F32" s="385"/>
      <c r="G32" s="276"/>
      <c r="H32" s="385"/>
      <c r="I32" s="276"/>
      <c r="J32" s="385"/>
      <c r="K32" s="276"/>
      <c r="L32" s="385" t="str">
        <f>IFERROR('Impact score'!D86*L70,"")</f>
        <v/>
      </c>
      <c r="M32" s="276" t="str">
        <f t="shared" si="1"/>
        <v/>
      </c>
      <c r="N32" s="385"/>
      <c r="O32" s="276"/>
      <c r="P32" s="385"/>
      <c r="Q32" s="276"/>
      <c r="R32" s="385"/>
      <c r="S32" s="276"/>
      <c r="T32" s="385"/>
      <c r="U32" s="276"/>
      <c r="V32" s="385"/>
      <c r="W32" s="439"/>
      <c r="X32" s="386"/>
      <c r="Y32" s="376"/>
      <c r="Z32" s="380"/>
      <c r="AA32" s="392"/>
      <c r="AB32" s="460"/>
      <c r="AC32" s="393"/>
      <c r="AD32" s="478"/>
      <c r="AE32" s="394"/>
      <c r="AF32" s="478"/>
      <c r="AG32" s="393"/>
      <c r="AH32" s="444"/>
      <c r="AI32" s="393"/>
      <c r="AJ32" s="444"/>
      <c r="AK32" s="393"/>
      <c r="AL32" s="444"/>
      <c r="AM32" s="393"/>
      <c r="AN32" s="444"/>
      <c r="AO32" s="393"/>
      <c r="AP32" s="444"/>
      <c r="AQ32" s="393"/>
      <c r="AR32" s="444"/>
      <c r="AS32" s="393"/>
      <c r="AT32" s="478"/>
      <c r="AU32" s="400"/>
      <c r="AV32" s="376"/>
      <c r="AW32" s="380"/>
      <c r="AX32" s="384"/>
      <c r="AY32" s="459"/>
      <c r="AZ32" s="385"/>
      <c r="BA32" s="276"/>
      <c r="BB32" s="385"/>
      <c r="BC32" s="276"/>
      <c r="BD32" s="385"/>
      <c r="BE32" s="276"/>
      <c r="BF32" s="385" t="str">
        <f>IFERROR('Impact score'!H86*BF70," ")</f>
        <v xml:space="preserve"> </v>
      </c>
      <c r="BG32" s="276" t="str">
        <f t="shared" si="2"/>
        <v xml:space="preserve"> </v>
      </c>
      <c r="BH32" s="385"/>
      <c r="BI32" s="276"/>
      <c r="BJ32" s="398"/>
      <c r="BK32" s="276"/>
      <c r="BL32" s="398"/>
      <c r="BM32" s="276"/>
      <c r="BN32" s="398"/>
      <c r="BO32" s="276"/>
      <c r="BP32" s="398"/>
      <c r="BQ32" s="439"/>
      <c r="BR32" s="399"/>
      <c r="BS32" s="376"/>
    </row>
    <row r="33" spans="1:72" x14ac:dyDescent="0.35">
      <c r="A33" s="717"/>
      <c r="B33" s="365" t="s">
        <v>17</v>
      </c>
      <c r="C33" s="297"/>
      <c r="D33" s="384"/>
      <c r="E33" s="459"/>
      <c r="F33" s="385"/>
      <c r="G33" s="276"/>
      <c r="H33" s="385"/>
      <c r="I33" s="276"/>
      <c r="J33" s="385"/>
      <c r="K33" s="276"/>
      <c r="L33" s="385" t="str">
        <f>IFERROR('Impact score'!D87*L71,"")</f>
        <v/>
      </c>
      <c r="M33" s="276" t="str">
        <f t="shared" si="1"/>
        <v/>
      </c>
      <c r="N33" s="385"/>
      <c r="O33" s="276"/>
      <c r="P33" s="385"/>
      <c r="Q33" s="276"/>
      <c r="R33" s="385"/>
      <c r="S33" s="276"/>
      <c r="T33" s="385"/>
      <c r="U33" s="276"/>
      <c r="V33" s="385"/>
      <c r="W33" s="439"/>
      <c r="X33" s="386"/>
      <c r="Y33" s="376"/>
      <c r="Z33" s="380"/>
      <c r="AA33" s="392"/>
      <c r="AB33" s="460"/>
      <c r="AC33" s="393"/>
      <c r="AD33" s="478"/>
      <c r="AE33" s="394"/>
      <c r="AF33" s="478"/>
      <c r="AG33" s="393"/>
      <c r="AH33" s="444"/>
      <c r="AI33" s="393"/>
      <c r="AJ33" s="444"/>
      <c r="AK33" s="393"/>
      <c r="AL33" s="444"/>
      <c r="AM33" s="393"/>
      <c r="AN33" s="444"/>
      <c r="AO33" s="393"/>
      <c r="AP33" s="444"/>
      <c r="AQ33" s="393"/>
      <c r="AR33" s="444"/>
      <c r="AS33" s="393"/>
      <c r="AT33" s="478"/>
      <c r="AU33" s="400"/>
      <c r="AV33" s="376"/>
      <c r="AW33" s="380"/>
      <c r="AX33" s="384"/>
      <c r="AY33" s="459"/>
      <c r="AZ33" s="385"/>
      <c r="BA33" s="276"/>
      <c r="BB33" s="385"/>
      <c r="BC33" s="276"/>
      <c r="BD33" s="385"/>
      <c r="BE33" s="276"/>
      <c r="BF33" s="385" t="str">
        <f>IFERROR('Impact score'!H87*BF71," ")</f>
        <v xml:space="preserve"> </v>
      </c>
      <c r="BG33" s="276" t="str">
        <f t="shared" si="2"/>
        <v xml:space="preserve"> </v>
      </c>
      <c r="BH33" s="385"/>
      <c r="BI33" s="276"/>
      <c r="BJ33" s="398"/>
      <c r="BK33" s="276"/>
      <c r="BL33" s="398"/>
      <c r="BM33" s="276"/>
      <c r="BN33" s="398"/>
      <c r="BO33" s="276"/>
      <c r="BP33" s="398"/>
      <c r="BQ33" s="439"/>
      <c r="BR33" s="399"/>
      <c r="BS33" s="376"/>
    </row>
    <row r="34" spans="1:72" x14ac:dyDescent="0.35">
      <c r="A34" s="717"/>
      <c r="B34" s="365" t="s">
        <v>19</v>
      </c>
      <c r="C34" s="297"/>
      <c r="D34" s="384"/>
      <c r="E34" s="459"/>
      <c r="F34" s="385"/>
      <c r="G34" s="276"/>
      <c r="H34" s="385"/>
      <c r="I34" s="276"/>
      <c r="J34" s="385"/>
      <c r="K34" s="276"/>
      <c r="L34" s="385" t="str">
        <f>IFERROR('Impact score'!D88*L72,"")</f>
        <v/>
      </c>
      <c r="M34" s="276" t="str">
        <f t="shared" si="1"/>
        <v/>
      </c>
      <c r="N34" s="385"/>
      <c r="O34" s="276"/>
      <c r="P34" s="385"/>
      <c r="Q34" s="276"/>
      <c r="R34" s="385"/>
      <c r="S34" s="276"/>
      <c r="T34" s="385"/>
      <c r="U34" s="276"/>
      <c r="V34" s="385"/>
      <c r="W34" s="439"/>
      <c r="X34" s="386"/>
      <c r="Y34" s="376"/>
      <c r="Z34" s="380"/>
      <c r="AA34" s="392"/>
      <c r="AB34" s="460"/>
      <c r="AC34" s="393"/>
      <c r="AD34" s="478"/>
      <c r="AE34" s="394"/>
      <c r="AF34" s="478"/>
      <c r="AG34" s="393"/>
      <c r="AH34" s="444"/>
      <c r="AI34" s="393"/>
      <c r="AJ34" s="444"/>
      <c r="AK34" s="393"/>
      <c r="AL34" s="444"/>
      <c r="AM34" s="393"/>
      <c r="AN34" s="444"/>
      <c r="AO34" s="393"/>
      <c r="AP34" s="444"/>
      <c r="AQ34" s="393"/>
      <c r="AR34" s="444"/>
      <c r="AS34" s="393"/>
      <c r="AT34" s="478"/>
      <c r="AU34" s="400"/>
      <c r="AV34" s="376"/>
      <c r="AW34" s="380"/>
      <c r="AX34" s="384"/>
      <c r="AY34" s="459"/>
      <c r="AZ34" s="385"/>
      <c r="BA34" s="276"/>
      <c r="BB34" s="385"/>
      <c r="BC34" s="276"/>
      <c r="BD34" s="385"/>
      <c r="BE34" s="276"/>
      <c r="BF34" s="385" t="str">
        <f>IFERROR('Impact score'!H88*BF72," ")</f>
        <v xml:space="preserve"> </v>
      </c>
      <c r="BG34" s="276" t="str">
        <f t="shared" si="2"/>
        <v xml:space="preserve"> </v>
      </c>
      <c r="BH34" s="385"/>
      <c r="BI34" s="276"/>
      <c r="BJ34" s="398"/>
      <c r="BK34" s="276"/>
      <c r="BL34" s="398"/>
      <c r="BM34" s="276"/>
      <c r="BN34" s="398"/>
      <c r="BO34" s="276"/>
      <c r="BP34" s="398"/>
      <c r="BQ34" s="439"/>
      <c r="BR34" s="399"/>
      <c r="BS34" s="376"/>
    </row>
    <row r="35" spans="1:72" x14ac:dyDescent="0.35">
      <c r="A35" s="717"/>
      <c r="B35" s="365" t="s">
        <v>141</v>
      </c>
      <c r="C35" s="297"/>
      <c r="D35" s="384"/>
      <c r="E35" s="459"/>
      <c r="F35" s="385"/>
      <c r="G35" s="276"/>
      <c r="H35" s="385"/>
      <c r="I35" s="276"/>
      <c r="J35" s="385"/>
      <c r="K35" s="276"/>
      <c r="L35" s="385" t="str">
        <f>IFERROR('Impact score'!D89*L73,"")</f>
        <v/>
      </c>
      <c r="M35" s="276" t="str">
        <f t="shared" si="1"/>
        <v/>
      </c>
      <c r="N35" s="385"/>
      <c r="O35" s="276"/>
      <c r="P35" s="385"/>
      <c r="Q35" s="276"/>
      <c r="R35" s="385"/>
      <c r="S35" s="276"/>
      <c r="T35" s="385"/>
      <c r="U35" s="276"/>
      <c r="V35" s="385"/>
      <c r="W35" s="439"/>
      <c r="X35" s="386"/>
      <c r="Y35" s="376"/>
      <c r="Z35" s="380"/>
      <c r="AA35" s="392"/>
      <c r="AB35" s="460"/>
      <c r="AC35" s="393"/>
      <c r="AD35" s="478"/>
      <c r="AE35" s="394"/>
      <c r="AF35" s="478"/>
      <c r="AG35" s="393"/>
      <c r="AH35" s="444"/>
      <c r="AI35" s="393"/>
      <c r="AJ35" s="444"/>
      <c r="AK35" s="393"/>
      <c r="AL35" s="444"/>
      <c r="AM35" s="393"/>
      <c r="AN35" s="444"/>
      <c r="AO35" s="393"/>
      <c r="AP35" s="444"/>
      <c r="AQ35" s="393"/>
      <c r="AR35" s="444"/>
      <c r="AS35" s="393"/>
      <c r="AT35" s="478"/>
      <c r="AU35" s="400"/>
      <c r="AV35" s="376"/>
      <c r="AW35" s="380"/>
      <c r="AX35" s="384"/>
      <c r="AY35" s="459"/>
      <c r="AZ35" s="385"/>
      <c r="BA35" s="276"/>
      <c r="BB35" s="385"/>
      <c r="BC35" s="276"/>
      <c r="BD35" s="385"/>
      <c r="BE35" s="276"/>
      <c r="BF35" s="385" t="str">
        <f>IFERROR('Impact score'!H89*BF73," ")</f>
        <v xml:space="preserve"> </v>
      </c>
      <c r="BG35" s="276" t="str">
        <f t="shared" si="2"/>
        <v xml:space="preserve"> </v>
      </c>
      <c r="BH35" s="385"/>
      <c r="BI35" s="276"/>
      <c r="BJ35" s="398"/>
      <c r="BK35" s="276"/>
      <c r="BL35" s="398"/>
      <c r="BM35" s="276"/>
      <c r="BN35" s="398"/>
      <c r="BO35" s="276"/>
      <c r="BP35" s="398"/>
      <c r="BQ35" s="439"/>
      <c r="BR35" s="399"/>
      <c r="BS35" s="376"/>
    </row>
    <row r="36" spans="1:72" ht="15" thickBot="1" x14ac:dyDescent="0.4">
      <c r="A36" s="718"/>
      <c r="B36" s="366" t="s">
        <v>16</v>
      </c>
      <c r="C36" s="299"/>
      <c r="D36" s="401"/>
      <c r="E36" s="461"/>
      <c r="F36" s="402"/>
      <c r="G36" s="426"/>
      <c r="H36" s="402"/>
      <c r="I36" s="426"/>
      <c r="J36" s="402"/>
      <c r="K36" s="426"/>
      <c r="L36" s="402" t="str">
        <f>IFERROR('Impact score'!D90*L74,"")</f>
        <v/>
      </c>
      <c r="M36" s="426" t="str">
        <f t="shared" si="1"/>
        <v/>
      </c>
      <c r="N36" s="402"/>
      <c r="O36" s="426"/>
      <c r="P36" s="402"/>
      <c r="Q36" s="426"/>
      <c r="R36" s="402"/>
      <c r="S36" s="426"/>
      <c r="T36" s="402"/>
      <c r="U36" s="426"/>
      <c r="V36" s="402"/>
      <c r="W36" s="440"/>
      <c r="X36" s="403"/>
      <c r="Y36" s="376"/>
      <c r="Z36" s="380"/>
      <c r="AA36" s="401"/>
      <c r="AB36" s="461"/>
      <c r="AC36" s="402"/>
      <c r="AD36" s="440"/>
      <c r="AE36" s="404"/>
      <c r="AF36" s="440"/>
      <c r="AG36" s="402"/>
      <c r="AH36" s="426"/>
      <c r="AI36" s="402"/>
      <c r="AJ36" s="426"/>
      <c r="AK36" s="402"/>
      <c r="AL36" s="426"/>
      <c r="AM36" s="402"/>
      <c r="AN36" s="426"/>
      <c r="AO36" s="402"/>
      <c r="AP36" s="426"/>
      <c r="AQ36" s="402"/>
      <c r="AR36" s="426"/>
      <c r="AS36" s="402"/>
      <c r="AT36" s="440"/>
      <c r="AU36" s="403"/>
      <c r="AV36" s="376"/>
      <c r="AW36" s="380"/>
      <c r="AX36" s="401"/>
      <c r="AY36" s="461"/>
      <c r="AZ36" s="402"/>
      <c r="BA36" s="426"/>
      <c r="BB36" s="402"/>
      <c r="BC36" s="426"/>
      <c r="BD36" s="402"/>
      <c r="BE36" s="426"/>
      <c r="BF36" s="402" t="str">
        <f>IFERROR('Impact score'!H90*BF74," ")</f>
        <v xml:space="preserve"> </v>
      </c>
      <c r="BG36" s="426" t="str">
        <f t="shared" si="2"/>
        <v xml:space="preserve"> </v>
      </c>
      <c r="BH36" s="402"/>
      <c r="BI36" s="426"/>
      <c r="BJ36" s="405"/>
      <c r="BK36" s="426"/>
      <c r="BL36" s="405"/>
      <c r="BM36" s="426"/>
      <c r="BN36" s="405"/>
      <c r="BO36" s="426"/>
      <c r="BP36" s="405"/>
      <c r="BQ36" s="440"/>
      <c r="BR36" s="406"/>
      <c r="BS36" s="376"/>
    </row>
    <row r="37" spans="1:72" x14ac:dyDescent="0.35">
      <c r="A37" s="164"/>
      <c r="B37" s="89"/>
      <c r="C37" s="89" t="s">
        <v>434</v>
      </c>
      <c r="D37" s="418">
        <f t="shared" ref="D37:X37" si="3">SUM(D4:D36)</f>
        <v>5</v>
      </c>
      <c r="E37" s="445">
        <f>SUM(E4:E36)</f>
        <v>5</v>
      </c>
      <c r="F37" s="418">
        <f t="shared" si="3"/>
        <v>0</v>
      </c>
      <c r="G37" s="445">
        <f>SUM(G4:G36)</f>
        <v>0</v>
      </c>
      <c r="H37" s="418">
        <f t="shared" si="3"/>
        <v>1.75</v>
      </c>
      <c r="I37" s="445">
        <f>SUM(I4:I36)</f>
        <v>1.75</v>
      </c>
      <c r="J37" s="418">
        <f t="shared" si="3"/>
        <v>0.60000000000000009</v>
      </c>
      <c r="K37" s="445">
        <f>SUM(K4:K36)</f>
        <v>0.60000000000000009</v>
      </c>
      <c r="L37" s="418">
        <f t="shared" si="3"/>
        <v>0.1</v>
      </c>
      <c r="M37" s="445">
        <f>SUM(M4:M36)</f>
        <v>0.1</v>
      </c>
      <c r="N37" s="418">
        <f t="shared" si="3"/>
        <v>1</v>
      </c>
      <c r="O37" s="445">
        <f>SUM(O4:O36)</f>
        <v>1</v>
      </c>
      <c r="P37" s="418">
        <f t="shared" si="3"/>
        <v>0</v>
      </c>
      <c r="Q37" s="445">
        <f>SUM(Q4:Q36)</f>
        <v>0</v>
      </c>
      <c r="R37" s="418">
        <f t="shared" si="3"/>
        <v>0.4</v>
      </c>
      <c r="S37" s="445">
        <f>SUM(S4:S36)</f>
        <v>0.4</v>
      </c>
      <c r="T37" s="418">
        <f t="shared" si="3"/>
        <v>1.1500000000000001</v>
      </c>
      <c r="U37" s="445">
        <f>SUM(U4:U36)</f>
        <v>1.1500000000000001</v>
      </c>
      <c r="V37" s="418">
        <f t="shared" si="3"/>
        <v>3.2</v>
      </c>
      <c r="W37" s="480">
        <f>SUM(W4:W36)</f>
        <v>3.2</v>
      </c>
      <c r="X37" s="419">
        <f t="shared" si="3"/>
        <v>1.7999999999999998</v>
      </c>
      <c r="Y37" s="490">
        <f>SUM(Y4:Y36)</f>
        <v>1.7999999999999998</v>
      </c>
      <c r="Z37" s="380"/>
      <c r="AA37" s="418">
        <f t="shared" ref="AA37:AU37" si="4">SUM(AA4:AA36)</f>
        <v>3</v>
      </c>
      <c r="AB37" s="445">
        <f>SUM(AB4:AB36)</f>
        <v>3</v>
      </c>
      <c r="AC37" s="418">
        <f t="shared" si="4"/>
        <v>0</v>
      </c>
      <c r="AD37" s="445">
        <f>SUM(AD4:AD36)</f>
        <v>0</v>
      </c>
      <c r="AE37" s="418">
        <f t="shared" si="4"/>
        <v>4.2</v>
      </c>
      <c r="AF37" s="445">
        <f>SUM(AF4:AF36)</f>
        <v>4.2</v>
      </c>
      <c r="AG37" s="418">
        <f t="shared" si="4"/>
        <v>0.5</v>
      </c>
      <c r="AH37" s="445">
        <f>SUM(AH4:AH36)</f>
        <v>0.5</v>
      </c>
      <c r="AI37" s="418">
        <f t="shared" si="4"/>
        <v>0.5</v>
      </c>
      <c r="AJ37" s="445">
        <f>SUM(AJ4:AJ36)</f>
        <v>0.5</v>
      </c>
      <c r="AK37" s="418">
        <f t="shared" si="4"/>
        <v>4</v>
      </c>
      <c r="AL37" s="445">
        <f>SUM(AL4:AL36)</f>
        <v>4</v>
      </c>
      <c r="AM37" s="418">
        <f t="shared" si="4"/>
        <v>0</v>
      </c>
      <c r="AN37" s="445">
        <f>SUM(AN4:AN36)</f>
        <v>0</v>
      </c>
      <c r="AO37" s="418">
        <f t="shared" si="4"/>
        <v>0.4</v>
      </c>
      <c r="AP37" s="445">
        <f>SUM(AP4:AP36)</f>
        <v>0.4</v>
      </c>
      <c r="AQ37" s="418">
        <f t="shared" si="4"/>
        <v>0.60000000000000009</v>
      </c>
      <c r="AR37" s="445">
        <f>SUM(AR4:AR36)</f>
        <v>0.60000000000000009</v>
      </c>
      <c r="AS37" s="418">
        <f t="shared" si="4"/>
        <v>3.6</v>
      </c>
      <c r="AT37" s="480">
        <f>SUM(AT4:AT36)</f>
        <v>3.6</v>
      </c>
      <c r="AU37" s="419">
        <f t="shared" si="4"/>
        <v>1.9</v>
      </c>
      <c r="AV37" s="490">
        <f>SUM(AV4:AV36)</f>
        <v>1.9</v>
      </c>
      <c r="AW37" s="420"/>
      <c r="AX37" s="418">
        <f t="shared" ref="AX37:BR37" si="5">SUM(AX4:AX36)</f>
        <v>5</v>
      </c>
      <c r="AY37" s="445">
        <f>SUM(AY4:AY36)</f>
        <v>5</v>
      </c>
      <c r="AZ37" s="418">
        <f t="shared" si="5"/>
        <v>0</v>
      </c>
      <c r="BA37" s="445">
        <f>SUM(BA4:BA36)</f>
        <v>0</v>
      </c>
      <c r="BB37" s="418">
        <f t="shared" si="5"/>
        <v>1.75</v>
      </c>
      <c r="BC37" s="445">
        <f>SUM(BC4:BC36)</f>
        <v>1.6</v>
      </c>
      <c r="BD37" s="418">
        <f t="shared" si="5"/>
        <v>0.60000000000000009</v>
      </c>
      <c r="BE37" s="445">
        <f>SUM(BE4:BE36)</f>
        <v>0.60000000000000009</v>
      </c>
      <c r="BF37" s="418">
        <f t="shared" si="5"/>
        <v>0</v>
      </c>
      <c r="BG37" s="445">
        <f>SUM(BG4:BG36)</f>
        <v>0</v>
      </c>
      <c r="BH37" s="418">
        <f t="shared" si="5"/>
        <v>1.4</v>
      </c>
      <c r="BI37" s="445">
        <f>SUM(BI4:BI36)</f>
        <v>1.4</v>
      </c>
      <c r="BJ37" s="418">
        <f t="shared" si="5"/>
        <v>0</v>
      </c>
      <c r="BK37" s="445">
        <f>SUM(BK4:BK36)</f>
        <v>0</v>
      </c>
      <c r="BL37" s="418">
        <f t="shared" si="5"/>
        <v>0.4</v>
      </c>
      <c r="BM37" s="445">
        <f>SUM(BM4:BM36)</f>
        <v>0.4</v>
      </c>
      <c r="BN37" s="418">
        <f t="shared" si="5"/>
        <v>0.5</v>
      </c>
      <c r="BO37" s="445">
        <f>SUM(BO4:BO36)</f>
        <v>0.5</v>
      </c>
      <c r="BP37" s="418">
        <f t="shared" si="5"/>
        <v>3.2</v>
      </c>
      <c r="BQ37" s="480">
        <f>SUM(BQ4:BQ36)</f>
        <v>3.2</v>
      </c>
      <c r="BR37" s="419">
        <f t="shared" si="5"/>
        <v>1.4</v>
      </c>
      <c r="BS37" s="490">
        <f>SUM(BS4:BS36)</f>
        <v>1.4</v>
      </c>
      <c r="BT37" s="304"/>
    </row>
    <row r="38" spans="1:72" ht="15" thickBot="1" x14ac:dyDescent="0.4">
      <c r="C38" t="s">
        <v>323</v>
      </c>
      <c r="D38" s="421">
        <f t="shared" ref="D38:X38" si="6">COUNT(D4:D36)</f>
        <v>1</v>
      </c>
      <c r="E38" s="446">
        <f>COUNT(E4:E36)</f>
        <v>1</v>
      </c>
      <c r="F38" s="421">
        <f t="shared" si="6"/>
        <v>2</v>
      </c>
      <c r="G38" s="446">
        <f>COUNT(G4:G36)</f>
        <v>2</v>
      </c>
      <c r="H38" s="421">
        <f t="shared" si="6"/>
        <v>5</v>
      </c>
      <c r="I38" s="446">
        <f>COUNT(I4:I36)</f>
        <v>5</v>
      </c>
      <c r="J38" s="421">
        <f t="shared" si="6"/>
        <v>6</v>
      </c>
      <c r="K38" s="446">
        <f>COUNT(K4:K36)</f>
        <v>8</v>
      </c>
      <c r="L38" s="421">
        <f t="shared" si="6"/>
        <v>2</v>
      </c>
      <c r="M38" s="446">
        <f>COUNT(M4:M36)</f>
        <v>2</v>
      </c>
      <c r="N38" s="421">
        <f t="shared" si="6"/>
        <v>8</v>
      </c>
      <c r="O38" s="446">
        <f>COUNT(O4:O36)</f>
        <v>8</v>
      </c>
      <c r="P38" s="421">
        <f t="shared" si="6"/>
        <v>0</v>
      </c>
      <c r="Q38" s="446">
        <f>COUNT(Q4:Q36)</f>
        <v>0</v>
      </c>
      <c r="R38" s="421">
        <f t="shared" si="6"/>
        <v>3</v>
      </c>
      <c r="S38" s="446">
        <f>COUNT(S4:S36)</f>
        <v>3</v>
      </c>
      <c r="T38" s="421">
        <f t="shared" si="6"/>
        <v>6</v>
      </c>
      <c r="U38" s="446">
        <f>COUNT(U4:U36)</f>
        <v>6</v>
      </c>
      <c r="V38" s="421">
        <f t="shared" si="6"/>
        <v>3</v>
      </c>
      <c r="W38" s="481">
        <f>COUNT(W4:W36)</f>
        <v>3</v>
      </c>
      <c r="X38" s="422">
        <f t="shared" si="6"/>
        <v>7</v>
      </c>
      <c r="Y38" s="490">
        <f>COUNT(Y4:Y36)</f>
        <v>8</v>
      </c>
      <c r="Z38" s="380"/>
      <c r="AA38" s="421">
        <f t="shared" ref="AA38:AV38" si="7">COUNT(AA4:AA36)</f>
        <v>1</v>
      </c>
      <c r="AB38" s="446">
        <f t="shared" si="7"/>
        <v>1</v>
      </c>
      <c r="AC38" s="421">
        <f t="shared" si="7"/>
        <v>2</v>
      </c>
      <c r="AD38" s="446">
        <f t="shared" si="7"/>
        <v>2</v>
      </c>
      <c r="AE38" s="421">
        <f t="shared" si="7"/>
        <v>2</v>
      </c>
      <c r="AF38" s="446">
        <f t="shared" si="7"/>
        <v>2</v>
      </c>
      <c r="AG38" s="421">
        <f t="shared" si="7"/>
        <v>4</v>
      </c>
      <c r="AH38" s="446">
        <f t="shared" si="7"/>
        <v>4</v>
      </c>
      <c r="AI38" s="421">
        <f t="shared" si="7"/>
        <v>11</v>
      </c>
      <c r="AJ38" s="446">
        <f>COUNT(AJ4:AJ36)</f>
        <v>11</v>
      </c>
      <c r="AK38" s="421">
        <f t="shared" si="7"/>
        <v>2</v>
      </c>
      <c r="AL38" s="446">
        <f t="shared" si="7"/>
        <v>2</v>
      </c>
      <c r="AM38" s="421">
        <f t="shared" si="7"/>
        <v>1</v>
      </c>
      <c r="AN38" s="446">
        <f t="shared" si="7"/>
        <v>1</v>
      </c>
      <c r="AO38" s="421">
        <f t="shared" si="7"/>
        <v>3</v>
      </c>
      <c r="AP38" s="446">
        <f t="shared" si="7"/>
        <v>3</v>
      </c>
      <c r="AQ38" s="421">
        <f t="shared" si="7"/>
        <v>6</v>
      </c>
      <c r="AR38" s="446">
        <f t="shared" si="7"/>
        <v>6</v>
      </c>
      <c r="AS38" s="421">
        <f t="shared" si="7"/>
        <v>2</v>
      </c>
      <c r="AT38" s="481">
        <f t="shared" si="7"/>
        <v>2</v>
      </c>
      <c r="AU38" s="422">
        <f t="shared" si="7"/>
        <v>5</v>
      </c>
      <c r="AV38" s="490">
        <f t="shared" si="7"/>
        <v>5</v>
      </c>
      <c r="AW38" s="380"/>
      <c r="AX38" s="421">
        <f t="shared" ref="AX38:BS38" si="8">COUNT(AX4:AX36)</f>
        <v>1</v>
      </c>
      <c r="AY38" s="446">
        <f t="shared" si="8"/>
        <v>1</v>
      </c>
      <c r="AZ38" s="421">
        <f t="shared" si="8"/>
        <v>2</v>
      </c>
      <c r="BA38" s="446">
        <f t="shared" si="8"/>
        <v>2</v>
      </c>
      <c r="BB38" s="421">
        <f t="shared" si="8"/>
        <v>5</v>
      </c>
      <c r="BC38" s="446">
        <f t="shared" si="8"/>
        <v>4</v>
      </c>
      <c r="BD38" s="421">
        <f t="shared" si="8"/>
        <v>7</v>
      </c>
      <c r="BE38" s="446">
        <f t="shared" si="8"/>
        <v>8</v>
      </c>
      <c r="BF38" s="421">
        <f t="shared" si="8"/>
        <v>2</v>
      </c>
      <c r="BG38" s="446">
        <f t="shared" si="8"/>
        <v>2</v>
      </c>
      <c r="BH38" s="421">
        <f t="shared" si="8"/>
        <v>8</v>
      </c>
      <c r="BI38" s="446">
        <f t="shared" si="8"/>
        <v>8</v>
      </c>
      <c r="BJ38" s="421">
        <f t="shared" si="8"/>
        <v>0</v>
      </c>
      <c r="BK38" s="446">
        <f t="shared" si="8"/>
        <v>0</v>
      </c>
      <c r="BL38" s="421">
        <f t="shared" si="8"/>
        <v>3</v>
      </c>
      <c r="BM38" s="446">
        <f t="shared" si="8"/>
        <v>3</v>
      </c>
      <c r="BN38" s="421">
        <f t="shared" si="8"/>
        <v>6</v>
      </c>
      <c r="BO38" s="446">
        <f t="shared" si="8"/>
        <v>6</v>
      </c>
      <c r="BP38" s="421">
        <f t="shared" si="8"/>
        <v>3</v>
      </c>
      <c r="BQ38" s="481">
        <f t="shared" si="8"/>
        <v>3</v>
      </c>
      <c r="BR38" s="422">
        <f t="shared" si="8"/>
        <v>7</v>
      </c>
      <c r="BS38" s="490">
        <f t="shared" si="8"/>
        <v>7</v>
      </c>
    </row>
    <row r="39" spans="1:72" ht="45.65" customHeight="1" thickBot="1" x14ac:dyDescent="0.4"/>
    <row r="40" spans="1:72" ht="15" thickBot="1" x14ac:dyDescent="0.4">
      <c r="A40" s="719" t="s">
        <v>324</v>
      </c>
      <c r="B40" s="719"/>
      <c r="C40" s="720"/>
      <c r="D40" s="728" t="s">
        <v>290</v>
      </c>
      <c r="E40" s="729"/>
      <c r="F40" s="729"/>
      <c r="G40" s="729"/>
      <c r="H40" s="729"/>
      <c r="I40" s="729"/>
      <c r="J40" s="729"/>
      <c r="K40" s="729"/>
      <c r="L40" s="729"/>
      <c r="M40" s="729"/>
      <c r="N40" s="729"/>
      <c r="O40" s="729"/>
      <c r="P40" s="729"/>
      <c r="Q40" s="729"/>
      <c r="R40" s="729"/>
      <c r="S40" s="729"/>
      <c r="T40" s="729"/>
      <c r="U40" s="729"/>
      <c r="V40" s="729"/>
      <c r="W40" s="729"/>
      <c r="X40" s="730"/>
      <c r="Y40" s="491"/>
      <c r="Z40" s="241"/>
      <c r="AA40" s="731" t="s">
        <v>138</v>
      </c>
      <c r="AB40" s="732"/>
      <c r="AC40" s="732"/>
      <c r="AD40" s="732"/>
      <c r="AE40" s="732"/>
      <c r="AF40" s="732"/>
      <c r="AG40" s="732"/>
      <c r="AH40" s="732"/>
      <c r="AI40" s="732"/>
      <c r="AJ40" s="732"/>
      <c r="AK40" s="732"/>
      <c r="AL40" s="732"/>
      <c r="AM40" s="732"/>
      <c r="AN40" s="732"/>
      <c r="AO40" s="732"/>
      <c r="AP40" s="732"/>
      <c r="AQ40" s="732"/>
      <c r="AR40" s="732"/>
      <c r="AS40" s="732"/>
      <c r="AT40" s="732"/>
      <c r="AU40" s="733"/>
      <c r="AV40" s="508"/>
      <c r="AX40" s="728" t="s">
        <v>290</v>
      </c>
      <c r="AY40" s="729"/>
      <c r="AZ40" s="729"/>
      <c r="BA40" s="729"/>
      <c r="BB40" s="729"/>
      <c r="BC40" s="729"/>
      <c r="BD40" s="729"/>
      <c r="BE40" s="729"/>
      <c r="BF40" s="729"/>
      <c r="BG40" s="729"/>
      <c r="BH40" s="729"/>
      <c r="BI40" s="729"/>
      <c r="BJ40" s="729"/>
      <c r="BK40" s="729"/>
      <c r="BL40" s="729"/>
      <c r="BM40" s="729"/>
      <c r="BN40" s="729"/>
      <c r="BO40" s="729"/>
      <c r="BP40" s="729"/>
      <c r="BQ40" s="729"/>
      <c r="BR40" s="730"/>
      <c r="BS40" s="508"/>
    </row>
    <row r="41" spans="1:72" ht="168.5" thickBot="1" x14ac:dyDescent="0.4">
      <c r="D41" s="115" t="s">
        <v>201</v>
      </c>
      <c r="E41" s="463"/>
      <c r="F41" s="116" t="s">
        <v>202</v>
      </c>
      <c r="G41" s="471"/>
      <c r="H41" s="116" t="s">
        <v>203</v>
      </c>
      <c r="I41" s="471"/>
      <c r="J41" s="116" t="s">
        <v>250</v>
      </c>
      <c r="K41" s="471"/>
      <c r="L41" s="116" t="s">
        <v>132</v>
      </c>
      <c r="M41" s="447"/>
      <c r="N41" s="225" t="s">
        <v>136</v>
      </c>
      <c r="O41" s="447"/>
      <c r="P41" s="226" t="s">
        <v>139</v>
      </c>
      <c r="Q41" s="471"/>
      <c r="R41" s="226" t="s">
        <v>204</v>
      </c>
      <c r="S41" s="471"/>
      <c r="T41" s="226" t="s">
        <v>232</v>
      </c>
      <c r="U41" s="471"/>
      <c r="V41" s="226" t="s">
        <v>205</v>
      </c>
      <c r="W41" s="482"/>
      <c r="X41" s="227" t="s">
        <v>206</v>
      </c>
      <c r="Y41" s="489"/>
      <c r="AA41" s="115" t="s">
        <v>201</v>
      </c>
      <c r="AB41" s="463"/>
      <c r="AC41" s="116" t="s">
        <v>202</v>
      </c>
      <c r="AD41" s="471"/>
      <c r="AE41" s="116" t="s">
        <v>203</v>
      </c>
      <c r="AF41" s="471"/>
      <c r="AG41" s="116" t="s">
        <v>250</v>
      </c>
      <c r="AH41" s="471"/>
      <c r="AI41" s="116" t="s">
        <v>132</v>
      </c>
      <c r="AJ41" s="447"/>
      <c r="AK41" s="225" t="s">
        <v>136</v>
      </c>
      <c r="AL41" s="447"/>
      <c r="AM41" s="226" t="s">
        <v>139</v>
      </c>
      <c r="AN41" s="471"/>
      <c r="AO41" s="226" t="s">
        <v>204</v>
      </c>
      <c r="AP41" s="471"/>
      <c r="AQ41" s="226" t="s">
        <v>232</v>
      </c>
      <c r="AR41" s="471"/>
      <c r="AS41" s="226" t="s">
        <v>205</v>
      </c>
      <c r="AT41" s="482"/>
      <c r="AU41" s="227" t="s">
        <v>206</v>
      </c>
      <c r="AV41" s="489"/>
      <c r="AX41" s="115" t="s">
        <v>201</v>
      </c>
      <c r="AY41" s="463"/>
      <c r="AZ41" s="116" t="s">
        <v>202</v>
      </c>
      <c r="BA41" s="471"/>
      <c r="BB41" s="116" t="s">
        <v>203</v>
      </c>
      <c r="BC41" s="471"/>
      <c r="BD41" s="116" t="s">
        <v>250</v>
      </c>
      <c r="BE41" s="471"/>
      <c r="BF41" s="116" t="s">
        <v>132</v>
      </c>
      <c r="BG41" s="447"/>
      <c r="BH41" s="225" t="s">
        <v>136</v>
      </c>
      <c r="BI41" s="447"/>
      <c r="BJ41" s="226" t="s">
        <v>139</v>
      </c>
      <c r="BK41" s="471"/>
      <c r="BL41" s="226" t="s">
        <v>204</v>
      </c>
      <c r="BM41" s="471"/>
      <c r="BN41" s="226" t="s">
        <v>232</v>
      </c>
      <c r="BO41" s="471"/>
      <c r="BP41" s="226" t="s">
        <v>205</v>
      </c>
      <c r="BQ41" s="482"/>
      <c r="BR41" s="227" t="s">
        <v>206</v>
      </c>
      <c r="BS41" s="489"/>
    </row>
    <row r="42" spans="1:72" s="277" customFormat="1" x14ac:dyDescent="0.35">
      <c r="A42" s="734" t="s">
        <v>3</v>
      </c>
      <c r="B42" s="285" t="s">
        <v>214</v>
      </c>
      <c r="C42" s="287"/>
      <c r="D42" s="355"/>
      <c r="E42" s="464"/>
      <c r="F42" s="356">
        <v>0.8</v>
      </c>
      <c r="G42" s="472"/>
      <c r="H42" s="367">
        <v>0.2</v>
      </c>
      <c r="I42" s="474"/>
      <c r="J42" s="367"/>
      <c r="K42" s="474"/>
      <c r="L42" s="367"/>
      <c r="M42" s="474"/>
      <c r="N42" s="367">
        <v>0.1</v>
      </c>
      <c r="O42" s="474"/>
      <c r="P42" s="367"/>
      <c r="Q42" s="474"/>
      <c r="R42" s="367"/>
      <c r="S42" s="474"/>
      <c r="T42" s="367"/>
      <c r="U42" s="474"/>
      <c r="V42" s="367"/>
      <c r="W42" s="483"/>
      <c r="X42" s="368"/>
      <c r="Y42" s="492"/>
      <c r="Z42" s="329"/>
      <c r="AA42" s="351"/>
      <c r="AB42" s="496"/>
      <c r="AC42" s="352"/>
      <c r="AD42" s="448"/>
      <c r="AE42" s="352"/>
      <c r="AF42" s="448"/>
      <c r="AG42" s="352"/>
      <c r="AH42" s="448"/>
      <c r="AI42" s="352"/>
      <c r="AJ42" s="448"/>
      <c r="AK42" s="353"/>
      <c r="AL42" s="448"/>
      <c r="AM42" s="353"/>
      <c r="AN42" s="448"/>
      <c r="AO42" s="353"/>
      <c r="AP42" s="448"/>
      <c r="AQ42" s="353"/>
      <c r="AR42" s="448"/>
      <c r="AS42" s="353"/>
      <c r="AT42" s="503"/>
      <c r="AU42" s="354"/>
      <c r="AV42" s="509"/>
      <c r="AW42" s="329"/>
      <c r="AX42" s="351"/>
      <c r="AY42" s="511"/>
      <c r="AZ42" s="367">
        <v>0.8</v>
      </c>
      <c r="BA42" s="474"/>
      <c r="BB42" s="367">
        <v>0.2</v>
      </c>
      <c r="BC42" s="474"/>
      <c r="BD42" s="313"/>
      <c r="BE42" s="515"/>
      <c r="BF42" s="313"/>
      <c r="BG42" s="515"/>
      <c r="BH42" s="367">
        <v>0.1</v>
      </c>
      <c r="BI42" s="474"/>
      <c r="BJ42" s="313"/>
      <c r="BK42" s="515"/>
      <c r="BL42" s="313"/>
      <c r="BM42" s="515"/>
      <c r="BN42" s="313"/>
      <c r="BO42" s="515"/>
      <c r="BP42" s="313"/>
      <c r="BQ42" s="516"/>
      <c r="BR42" s="368"/>
      <c r="BS42" s="492"/>
    </row>
    <row r="43" spans="1:72" x14ac:dyDescent="0.35">
      <c r="A43" s="735"/>
      <c r="B43" s="332" t="s">
        <v>291</v>
      </c>
      <c r="C43" s="311"/>
      <c r="D43" s="342"/>
      <c r="E43" s="465"/>
      <c r="F43" s="330"/>
      <c r="G43" s="449"/>
      <c r="H43" s="330">
        <v>0.1</v>
      </c>
      <c r="I43" s="449"/>
      <c r="J43" s="330"/>
      <c r="K43" s="449"/>
      <c r="L43" s="330"/>
      <c r="M43" s="449"/>
      <c r="N43" s="330"/>
      <c r="O43" s="449"/>
      <c r="P43" s="330"/>
      <c r="Q43" s="449"/>
      <c r="R43" s="330"/>
      <c r="S43" s="449"/>
      <c r="T43" s="330"/>
      <c r="U43" s="449"/>
      <c r="V43" s="330"/>
      <c r="W43" s="484"/>
      <c r="X43" s="343"/>
      <c r="Y43" s="492"/>
      <c r="Z43" s="329"/>
      <c r="AA43" s="342"/>
      <c r="AB43" s="465"/>
      <c r="AC43" s="330"/>
      <c r="AD43" s="449"/>
      <c r="AE43" s="330"/>
      <c r="AF43" s="449"/>
      <c r="AG43" s="330"/>
      <c r="AH43" s="449"/>
      <c r="AI43" s="330"/>
      <c r="AJ43" s="449"/>
      <c r="AK43" s="330"/>
      <c r="AL43" s="449"/>
      <c r="AM43" s="330"/>
      <c r="AN43" s="449"/>
      <c r="AO43" s="330"/>
      <c r="AP43" s="449"/>
      <c r="AQ43" s="330"/>
      <c r="AR43" s="449"/>
      <c r="AS43" s="330"/>
      <c r="AT43" s="484"/>
      <c r="AU43" s="343"/>
      <c r="AV43" s="492"/>
      <c r="AW43" s="329"/>
      <c r="AX43" s="342"/>
      <c r="AY43" s="465"/>
      <c r="AZ43" s="330"/>
      <c r="BA43" s="449"/>
      <c r="BB43" s="330">
        <v>0.1</v>
      </c>
      <c r="BC43" s="449"/>
      <c r="BD43" s="330"/>
      <c r="BE43" s="449"/>
      <c r="BF43" s="330"/>
      <c r="BG43" s="449"/>
      <c r="BH43" s="330"/>
      <c r="BI43" s="449"/>
      <c r="BJ43" s="330"/>
      <c r="BK43" s="449"/>
      <c r="BL43" s="330"/>
      <c r="BM43" s="449"/>
      <c r="BN43" s="330"/>
      <c r="BO43" s="449"/>
      <c r="BP43" s="330"/>
      <c r="BQ43" s="484"/>
      <c r="BR43" s="343"/>
      <c r="BS43" s="492"/>
    </row>
    <row r="44" spans="1:72" x14ac:dyDescent="0.35">
      <c r="A44" s="735"/>
      <c r="B44" s="332" t="s">
        <v>146</v>
      </c>
      <c r="C44" s="311"/>
      <c r="D44" s="342">
        <v>1</v>
      </c>
      <c r="E44" s="465"/>
      <c r="F44" s="330"/>
      <c r="G44" s="449"/>
      <c r="H44" s="330"/>
      <c r="I44" s="449"/>
      <c r="J44" s="330"/>
      <c r="K44" s="449"/>
      <c r="L44" s="330"/>
      <c r="M44" s="449"/>
      <c r="N44" s="330"/>
      <c r="O44" s="449"/>
      <c r="P44" s="330"/>
      <c r="Q44" s="449"/>
      <c r="R44" s="330"/>
      <c r="S44" s="449"/>
      <c r="T44" s="330"/>
      <c r="U44" s="449"/>
      <c r="V44" s="330"/>
      <c r="W44" s="484"/>
      <c r="X44" s="343"/>
      <c r="Y44" s="492"/>
      <c r="Z44" s="329"/>
      <c r="AA44" s="342">
        <v>1</v>
      </c>
      <c r="AB44" s="465"/>
      <c r="AC44" s="330"/>
      <c r="AD44" s="449"/>
      <c r="AE44" s="330"/>
      <c r="AF44" s="449"/>
      <c r="AG44" s="330"/>
      <c r="AH44" s="449"/>
      <c r="AI44" s="330"/>
      <c r="AJ44" s="449"/>
      <c r="AK44" s="330"/>
      <c r="AL44" s="449"/>
      <c r="AM44" s="330"/>
      <c r="AN44" s="449"/>
      <c r="AO44" s="330"/>
      <c r="AP44" s="449"/>
      <c r="AQ44" s="330"/>
      <c r="AR44" s="449"/>
      <c r="AS44" s="330"/>
      <c r="AT44" s="484"/>
      <c r="AU44" s="343"/>
      <c r="AV44" s="492"/>
      <c r="AW44" s="329"/>
      <c r="AX44" s="342">
        <v>1</v>
      </c>
      <c r="AY44" s="465"/>
      <c r="AZ44" s="330"/>
      <c r="BA44" s="449"/>
      <c r="BB44" s="330"/>
      <c r="BC44" s="449"/>
      <c r="BD44" s="330"/>
      <c r="BE44" s="449"/>
      <c r="BF44" s="330"/>
      <c r="BG44" s="449"/>
      <c r="BH44" s="330"/>
      <c r="BI44" s="449"/>
      <c r="BJ44" s="330"/>
      <c r="BK44" s="449"/>
      <c r="BL44" s="330"/>
      <c r="BM44" s="449"/>
      <c r="BN44" s="330"/>
      <c r="BO44" s="449"/>
      <c r="BP44" s="330"/>
      <c r="BQ44" s="484"/>
      <c r="BR44" s="343"/>
      <c r="BS44" s="492"/>
    </row>
    <row r="45" spans="1:72" x14ac:dyDescent="0.35">
      <c r="A45" s="735"/>
      <c r="B45" s="279" t="s">
        <v>4</v>
      </c>
      <c r="C45" s="280"/>
      <c r="D45" s="342"/>
      <c r="E45" s="465"/>
      <c r="F45" s="330">
        <v>0.2</v>
      </c>
      <c r="G45" s="449"/>
      <c r="H45" s="330"/>
      <c r="I45" s="449"/>
      <c r="J45" s="330"/>
      <c r="K45" s="449"/>
      <c r="L45" s="330"/>
      <c r="M45" s="449"/>
      <c r="N45" s="330">
        <v>0.1</v>
      </c>
      <c r="O45" s="449"/>
      <c r="P45" s="330"/>
      <c r="Q45" s="449"/>
      <c r="R45" s="330"/>
      <c r="S45" s="449"/>
      <c r="T45" s="330"/>
      <c r="U45" s="449"/>
      <c r="V45" s="330"/>
      <c r="W45" s="484"/>
      <c r="X45" s="343"/>
      <c r="Y45" s="492"/>
      <c r="Z45" s="329"/>
      <c r="AA45" s="342"/>
      <c r="AB45" s="465"/>
      <c r="AC45" s="330">
        <v>0.2</v>
      </c>
      <c r="AD45" s="449"/>
      <c r="AE45" s="330"/>
      <c r="AF45" s="449"/>
      <c r="AG45" s="330"/>
      <c r="AH45" s="449"/>
      <c r="AI45" s="330"/>
      <c r="AJ45" s="449"/>
      <c r="AK45" s="330">
        <v>0.2</v>
      </c>
      <c r="AL45" s="449"/>
      <c r="AM45" s="330"/>
      <c r="AN45" s="449"/>
      <c r="AO45" s="330"/>
      <c r="AP45" s="449"/>
      <c r="AQ45" s="330"/>
      <c r="AR45" s="449"/>
      <c r="AS45" s="330"/>
      <c r="AT45" s="484"/>
      <c r="AU45" s="343">
        <v>0.2</v>
      </c>
      <c r="AV45" s="492"/>
      <c r="AW45" s="329"/>
      <c r="AX45" s="342"/>
      <c r="AY45" s="465"/>
      <c r="AZ45" s="330">
        <v>0.2</v>
      </c>
      <c r="BA45" s="449"/>
      <c r="BB45" s="330"/>
      <c r="BC45" s="449"/>
      <c r="BD45" s="330"/>
      <c r="BE45" s="449"/>
      <c r="BF45" s="330"/>
      <c r="BG45" s="449"/>
      <c r="BH45" s="330">
        <v>0.1</v>
      </c>
      <c r="BI45" s="449"/>
      <c r="BJ45" s="330"/>
      <c r="BK45" s="449"/>
      <c r="BL45" s="330"/>
      <c r="BM45" s="449"/>
      <c r="BN45" s="330"/>
      <c r="BO45" s="449"/>
      <c r="BP45" s="330"/>
      <c r="BQ45" s="484"/>
      <c r="BR45" s="343"/>
      <c r="BS45" s="492"/>
    </row>
    <row r="46" spans="1:72" x14ac:dyDescent="0.35">
      <c r="A46" s="735"/>
      <c r="B46" s="279" t="s">
        <v>207</v>
      </c>
      <c r="C46" s="280"/>
      <c r="D46" s="342"/>
      <c r="E46" s="465"/>
      <c r="F46" s="330"/>
      <c r="G46" s="449"/>
      <c r="H46" s="330"/>
      <c r="I46" s="449"/>
      <c r="J46" s="330">
        <v>0.3</v>
      </c>
      <c r="K46" s="449"/>
      <c r="L46" s="330"/>
      <c r="M46" s="449"/>
      <c r="N46" s="330"/>
      <c r="O46" s="449"/>
      <c r="P46" s="330"/>
      <c r="Q46" s="449"/>
      <c r="R46" s="330">
        <v>0.1</v>
      </c>
      <c r="S46" s="449"/>
      <c r="T46" s="330">
        <v>0.2</v>
      </c>
      <c r="U46" s="449"/>
      <c r="V46" s="330"/>
      <c r="W46" s="484"/>
      <c r="X46" s="343">
        <v>0.1</v>
      </c>
      <c r="Y46" s="492"/>
      <c r="Z46" s="329"/>
      <c r="AA46" s="342"/>
      <c r="AB46" s="465"/>
      <c r="AC46" s="330"/>
      <c r="AD46" s="449"/>
      <c r="AE46" s="330"/>
      <c r="AF46" s="449"/>
      <c r="AG46" s="330">
        <v>0.6</v>
      </c>
      <c r="AH46" s="449"/>
      <c r="AI46" s="330"/>
      <c r="AJ46" s="449"/>
      <c r="AK46" s="330"/>
      <c r="AL46" s="449"/>
      <c r="AM46" s="330"/>
      <c r="AN46" s="449"/>
      <c r="AO46" s="330">
        <v>0.1</v>
      </c>
      <c r="AP46" s="449"/>
      <c r="AQ46" s="330">
        <v>0.2</v>
      </c>
      <c r="AR46" s="449"/>
      <c r="AS46" s="330"/>
      <c r="AT46" s="484"/>
      <c r="AU46" s="343">
        <v>0.1</v>
      </c>
      <c r="AV46" s="492"/>
      <c r="AW46" s="329"/>
      <c r="AX46" s="342"/>
      <c r="AY46" s="465"/>
      <c r="AZ46" s="330"/>
      <c r="BA46" s="449"/>
      <c r="BB46" s="330"/>
      <c r="BC46" s="449"/>
      <c r="BD46" s="330">
        <v>0.3</v>
      </c>
      <c r="BE46" s="449"/>
      <c r="BF46" s="330"/>
      <c r="BG46" s="449"/>
      <c r="BH46" s="330"/>
      <c r="BI46" s="449"/>
      <c r="BJ46" s="330"/>
      <c r="BK46" s="449"/>
      <c r="BL46" s="330">
        <v>0.1</v>
      </c>
      <c r="BM46" s="449"/>
      <c r="BN46" s="330">
        <v>0.1</v>
      </c>
      <c r="BO46" s="449"/>
      <c r="BP46" s="330"/>
      <c r="BQ46" s="484"/>
      <c r="BR46" s="343">
        <v>0.1</v>
      </c>
      <c r="BS46" s="492"/>
    </row>
    <row r="47" spans="1:72" ht="15" thickBot="1" x14ac:dyDescent="0.4">
      <c r="A47" s="736"/>
      <c r="B47" s="298" t="s">
        <v>5</v>
      </c>
      <c r="C47" s="299"/>
      <c r="D47" s="344"/>
      <c r="E47" s="466"/>
      <c r="F47" s="345"/>
      <c r="G47" s="450"/>
      <c r="H47" s="345"/>
      <c r="I47" s="450"/>
      <c r="J47" s="345"/>
      <c r="K47" s="450"/>
      <c r="L47" s="345">
        <v>0.1</v>
      </c>
      <c r="M47" s="450"/>
      <c r="N47" s="345"/>
      <c r="O47" s="450"/>
      <c r="P47" s="345"/>
      <c r="Q47" s="450"/>
      <c r="R47" s="345"/>
      <c r="S47" s="450"/>
      <c r="T47" s="345"/>
      <c r="U47" s="450"/>
      <c r="V47" s="345"/>
      <c r="W47" s="485"/>
      <c r="X47" s="346"/>
      <c r="Y47" s="492"/>
      <c r="Z47" s="329"/>
      <c r="AA47" s="344"/>
      <c r="AB47" s="466"/>
      <c r="AC47" s="345"/>
      <c r="AD47" s="450"/>
      <c r="AE47" s="345"/>
      <c r="AF47" s="450"/>
      <c r="AG47" s="345"/>
      <c r="AH47" s="450"/>
      <c r="AI47" s="345">
        <v>0.1</v>
      </c>
      <c r="AJ47" s="450">
        <v>0.1</v>
      </c>
      <c r="AK47" s="345"/>
      <c r="AL47" s="450"/>
      <c r="AM47" s="345"/>
      <c r="AN47" s="450"/>
      <c r="AO47" s="345"/>
      <c r="AP47" s="450"/>
      <c r="AQ47" s="345"/>
      <c r="AR47" s="450"/>
      <c r="AS47" s="345"/>
      <c r="AT47" s="485"/>
      <c r="AU47" s="346"/>
      <c r="AV47" s="492"/>
      <c r="AW47" s="329"/>
      <c r="AX47" s="344"/>
      <c r="AY47" s="466"/>
      <c r="AZ47" s="345"/>
      <c r="BA47" s="450"/>
      <c r="BB47" s="345"/>
      <c r="BC47" s="450"/>
      <c r="BD47" s="345"/>
      <c r="BE47" s="450"/>
      <c r="BF47" s="345">
        <v>0.1</v>
      </c>
      <c r="BG47" s="450"/>
      <c r="BH47" s="345"/>
      <c r="BI47" s="450"/>
      <c r="BJ47" s="345"/>
      <c r="BK47" s="450"/>
      <c r="BL47" s="345"/>
      <c r="BM47" s="450"/>
      <c r="BN47" s="345"/>
      <c r="BO47" s="450"/>
      <c r="BP47" s="345"/>
      <c r="BQ47" s="485"/>
      <c r="BR47" s="346"/>
      <c r="BS47" s="492"/>
    </row>
    <row r="48" spans="1:72" x14ac:dyDescent="0.35">
      <c r="A48" s="684" t="s">
        <v>12</v>
      </c>
      <c r="B48" s="357" t="s">
        <v>318</v>
      </c>
      <c r="C48" s="358"/>
      <c r="D48" s="339"/>
      <c r="E48" s="467"/>
      <c r="F48" s="340"/>
      <c r="G48" s="451"/>
      <c r="H48" s="340">
        <v>0.3</v>
      </c>
      <c r="I48" s="451"/>
      <c r="J48" s="340"/>
      <c r="K48" s="451"/>
      <c r="L48" s="340"/>
      <c r="M48" s="451"/>
      <c r="N48" s="340">
        <v>0.2</v>
      </c>
      <c r="O48" s="451"/>
      <c r="P48" s="340"/>
      <c r="Q48" s="451"/>
      <c r="R48" s="340"/>
      <c r="S48" s="451"/>
      <c r="T48" s="340"/>
      <c r="U48" s="451"/>
      <c r="V48" s="340"/>
      <c r="W48" s="486"/>
      <c r="X48" s="341">
        <v>0.2</v>
      </c>
      <c r="Y48" s="492"/>
      <c r="Z48" s="329"/>
      <c r="AA48" s="285"/>
      <c r="AB48" s="497"/>
      <c r="AC48" s="286"/>
      <c r="AD48" s="133"/>
      <c r="AE48" s="286"/>
      <c r="AF48" s="133"/>
      <c r="AG48" s="286"/>
      <c r="AH48" s="133"/>
      <c r="AI48" s="286"/>
      <c r="AJ48" s="133"/>
      <c r="AK48" s="286"/>
      <c r="AL48" s="133"/>
      <c r="AM48" s="286"/>
      <c r="AN48" s="133"/>
      <c r="AO48" s="286"/>
      <c r="AP48" s="133"/>
      <c r="AQ48" s="286"/>
      <c r="AR48" s="133"/>
      <c r="AS48" s="286"/>
      <c r="AT48" s="504"/>
      <c r="AU48" s="341"/>
      <c r="AV48" s="492"/>
      <c r="AX48" s="291"/>
      <c r="AY48" s="499"/>
      <c r="AZ48" s="284"/>
      <c r="BA48" s="158"/>
      <c r="BB48" s="349">
        <v>0.3</v>
      </c>
      <c r="BC48" s="473"/>
      <c r="BD48" s="349"/>
      <c r="BE48" s="473"/>
      <c r="BF48" s="284"/>
      <c r="BG48" s="158"/>
      <c r="BH48" s="349">
        <v>0.2</v>
      </c>
      <c r="BI48" s="473"/>
      <c r="BJ48" s="284"/>
      <c r="BK48" s="158"/>
      <c r="BL48" s="284"/>
      <c r="BM48" s="158"/>
      <c r="BN48" s="284"/>
      <c r="BO48" s="158"/>
      <c r="BP48" s="284"/>
      <c r="BQ48" s="506"/>
      <c r="BR48" s="350">
        <v>0.2</v>
      </c>
      <c r="BS48" s="492"/>
    </row>
    <row r="49" spans="1:71" x14ac:dyDescent="0.35">
      <c r="A49" s="685"/>
      <c r="B49" s="359" t="s">
        <v>321</v>
      </c>
      <c r="C49" s="360"/>
      <c r="D49" s="342"/>
      <c r="E49" s="465"/>
      <c r="F49" s="330"/>
      <c r="G49" s="449"/>
      <c r="H49" s="330">
        <v>0.3</v>
      </c>
      <c r="I49" s="449"/>
      <c r="J49" s="330"/>
      <c r="K49" s="449"/>
      <c r="L49" s="330"/>
      <c r="M49" s="449"/>
      <c r="N49" s="330">
        <v>0.1</v>
      </c>
      <c r="O49" s="449"/>
      <c r="P49" s="330"/>
      <c r="Q49" s="449"/>
      <c r="R49" s="330"/>
      <c r="S49" s="449"/>
      <c r="T49" s="330"/>
      <c r="U49" s="449"/>
      <c r="V49" s="330"/>
      <c r="W49" s="484"/>
      <c r="X49" s="343">
        <v>0.1</v>
      </c>
      <c r="Y49" s="492"/>
      <c r="Z49" s="229"/>
      <c r="AA49" s="342"/>
      <c r="AB49" s="465"/>
      <c r="AC49" s="330"/>
      <c r="AD49" s="449"/>
      <c r="AE49" s="330"/>
      <c r="AF49" s="449"/>
      <c r="AG49" s="330"/>
      <c r="AH49" s="449"/>
      <c r="AI49" s="330"/>
      <c r="AJ49" s="449"/>
      <c r="AK49" s="330"/>
      <c r="AL49" s="449"/>
      <c r="AM49" s="330"/>
      <c r="AN49" s="449"/>
      <c r="AO49" s="330"/>
      <c r="AP49" s="449"/>
      <c r="AQ49" s="330"/>
      <c r="AR49" s="449"/>
      <c r="AS49" s="330"/>
      <c r="AT49" s="484"/>
      <c r="AU49" s="343"/>
      <c r="AV49" s="123"/>
      <c r="AX49" s="3"/>
      <c r="AY49" s="498"/>
      <c r="AZ49" s="1"/>
      <c r="BA49" s="312"/>
      <c r="BB49" s="330">
        <v>0.3</v>
      </c>
      <c r="BC49" s="449"/>
      <c r="BD49" s="330"/>
      <c r="BE49" s="449"/>
      <c r="BF49" s="1"/>
      <c r="BG49" s="312"/>
      <c r="BH49" s="330">
        <v>0.1</v>
      </c>
      <c r="BI49" s="449"/>
      <c r="BJ49" s="1"/>
      <c r="BK49" s="312"/>
      <c r="BL49" s="1"/>
      <c r="BM49" s="312"/>
      <c r="BN49" s="1"/>
      <c r="BO49" s="312"/>
      <c r="BP49" s="1"/>
      <c r="BQ49" s="505"/>
      <c r="BR49" s="343">
        <v>0.1</v>
      </c>
      <c r="BS49" s="492"/>
    </row>
    <row r="50" spans="1:71" s="277" customFormat="1" x14ac:dyDescent="0.35">
      <c r="A50" s="685"/>
      <c r="B50" s="361" t="s">
        <v>322</v>
      </c>
      <c r="C50" s="362"/>
      <c r="D50" s="348"/>
      <c r="E50" s="468"/>
      <c r="F50" s="349"/>
      <c r="G50" s="473"/>
      <c r="H50" s="349"/>
      <c r="I50" s="473"/>
      <c r="J50" s="349">
        <v>0.2</v>
      </c>
      <c r="K50" s="473"/>
      <c r="L50" s="349"/>
      <c r="M50" s="473"/>
      <c r="N50" s="349">
        <v>0.3</v>
      </c>
      <c r="O50" s="473"/>
      <c r="P50" s="349"/>
      <c r="Q50" s="473"/>
      <c r="R50" s="349"/>
      <c r="S50" s="473"/>
      <c r="T50" s="349"/>
      <c r="U50" s="473"/>
      <c r="V50" s="349"/>
      <c r="W50" s="487"/>
      <c r="X50" s="350">
        <v>0.1</v>
      </c>
      <c r="Y50" s="492"/>
      <c r="Z50" s="329"/>
      <c r="AA50" s="291"/>
      <c r="AB50" s="499"/>
      <c r="AC50" s="284"/>
      <c r="AD50" s="158"/>
      <c r="AE50" s="284"/>
      <c r="AF50" s="158"/>
      <c r="AG50" s="284"/>
      <c r="AH50" s="158"/>
      <c r="AI50" s="284"/>
      <c r="AJ50" s="158"/>
      <c r="AK50" s="349"/>
      <c r="AL50" s="473"/>
      <c r="AM50" s="284"/>
      <c r="AN50" s="158"/>
      <c r="AO50" s="284"/>
      <c r="AP50" s="158"/>
      <c r="AQ50" s="284"/>
      <c r="AR50" s="158"/>
      <c r="AS50" s="284"/>
      <c r="AT50" s="506"/>
      <c r="AU50" s="292"/>
      <c r="AV50" s="123"/>
      <c r="AW50" s="328"/>
      <c r="AX50" s="291"/>
      <c r="AY50" s="499"/>
      <c r="AZ50" s="284"/>
      <c r="BA50" s="158"/>
      <c r="BB50" s="349"/>
      <c r="BC50" s="473"/>
      <c r="BD50" s="349">
        <v>0.2</v>
      </c>
      <c r="BE50" s="473"/>
      <c r="BF50" s="284"/>
      <c r="BG50" s="158"/>
      <c r="BH50" s="349">
        <v>0.3</v>
      </c>
      <c r="BI50" s="473"/>
      <c r="BJ50" s="284"/>
      <c r="BK50" s="158"/>
      <c r="BL50" s="284"/>
      <c r="BM50" s="158"/>
      <c r="BN50" s="284"/>
      <c r="BO50" s="158"/>
      <c r="BP50" s="284"/>
      <c r="BQ50" s="506"/>
      <c r="BR50" s="350">
        <v>0.1</v>
      </c>
      <c r="BS50" s="492"/>
    </row>
    <row r="51" spans="1:71" ht="15" thickBot="1" x14ac:dyDescent="0.4">
      <c r="A51" s="686"/>
      <c r="B51" s="327" t="s">
        <v>53</v>
      </c>
      <c r="C51" s="363"/>
      <c r="D51" s="344"/>
      <c r="E51" s="466"/>
      <c r="F51" s="345"/>
      <c r="G51" s="450"/>
      <c r="H51" s="345"/>
      <c r="I51" s="450"/>
      <c r="J51" s="345"/>
      <c r="K51" s="450"/>
      <c r="L51" s="345"/>
      <c r="M51" s="450"/>
      <c r="N51" s="345"/>
      <c r="O51" s="450"/>
      <c r="P51" s="345"/>
      <c r="Q51" s="450"/>
      <c r="R51" s="345"/>
      <c r="S51" s="450"/>
      <c r="T51" s="345"/>
      <c r="U51" s="450"/>
      <c r="V51" s="345"/>
      <c r="W51" s="485"/>
      <c r="X51" s="346"/>
      <c r="Y51" s="492"/>
      <c r="Z51" s="329"/>
      <c r="AA51" s="288"/>
      <c r="AB51" s="500"/>
      <c r="AC51" s="289"/>
      <c r="AD51" s="122"/>
      <c r="AE51" s="345">
        <v>0.8</v>
      </c>
      <c r="AF51" s="450"/>
      <c r="AG51" s="289"/>
      <c r="AH51" s="122"/>
      <c r="AI51" s="289"/>
      <c r="AJ51" s="122"/>
      <c r="AK51" s="345">
        <v>0.8</v>
      </c>
      <c r="AL51" s="450"/>
      <c r="AM51" s="289"/>
      <c r="AN51" s="122"/>
      <c r="AO51" s="289"/>
      <c r="AP51" s="122"/>
      <c r="AQ51" s="289"/>
      <c r="AR51" s="122"/>
      <c r="AS51" s="289"/>
      <c r="AT51" s="507"/>
      <c r="AU51" s="346">
        <v>0.3</v>
      </c>
      <c r="AV51" s="492"/>
      <c r="AX51" s="12"/>
      <c r="AY51" s="500"/>
      <c r="AZ51" s="13"/>
      <c r="BA51" s="122"/>
      <c r="BB51" s="13"/>
      <c r="BC51" s="122"/>
      <c r="BD51" s="13"/>
      <c r="BE51" s="122"/>
      <c r="BF51" s="13"/>
      <c r="BG51" s="122"/>
      <c r="BH51" s="345"/>
      <c r="BI51" s="450"/>
      <c r="BJ51" s="13"/>
      <c r="BK51" s="122"/>
      <c r="BL51" s="13"/>
      <c r="BM51" s="122"/>
      <c r="BN51" s="13"/>
      <c r="BO51" s="122"/>
      <c r="BP51" s="13"/>
      <c r="BQ51" s="507"/>
      <c r="BR51" s="346"/>
      <c r="BS51" s="492"/>
    </row>
    <row r="52" spans="1:71" x14ac:dyDescent="0.35">
      <c r="A52" s="272" t="s">
        <v>6</v>
      </c>
      <c r="B52" s="65" t="s">
        <v>213</v>
      </c>
      <c r="C52" s="236"/>
      <c r="D52" s="339"/>
      <c r="E52" s="467"/>
      <c r="F52" s="340"/>
      <c r="G52" s="451"/>
      <c r="H52" s="340"/>
      <c r="I52" s="451"/>
      <c r="J52" s="340"/>
      <c r="K52" s="451"/>
      <c r="L52" s="340">
        <v>0.1</v>
      </c>
      <c r="M52" s="451"/>
      <c r="N52" s="340">
        <v>0.05</v>
      </c>
      <c r="O52" s="451"/>
      <c r="P52" s="340"/>
      <c r="Q52" s="451"/>
      <c r="R52" s="340"/>
      <c r="S52" s="451"/>
      <c r="T52" s="340"/>
      <c r="U52" s="451"/>
      <c r="V52" s="340"/>
      <c r="W52" s="486"/>
      <c r="X52" s="341"/>
      <c r="Y52" s="492"/>
      <c r="Z52" s="329"/>
      <c r="AA52" s="285"/>
      <c r="AB52" s="497"/>
      <c r="AC52" s="286"/>
      <c r="AD52" s="133"/>
      <c r="AE52" s="286"/>
      <c r="AF52" s="133"/>
      <c r="AG52" s="286"/>
      <c r="AH52" s="133"/>
      <c r="AI52" s="286"/>
      <c r="AJ52" s="133"/>
      <c r="AK52" s="286"/>
      <c r="AL52" s="133"/>
      <c r="AM52" s="286"/>
      <c r="AN52" s="133"/>
      <c r="AO52" s="286"/>
      <c r="AP52" s="133"/>
      <c r="AQ52" s="286"/>
      <c r="AR52" s="133"/>
      <c r="AS52" s="286"/>
      <c r="AT52" s="504"/>
      <c r="AU52" s="287"/>
      <c r="AV52" s="123"/>
      <c r="AX52" s="9"/>
      <c r="AY52" s="497"/>
      <c r="AZ52" s="10"/>
      <c r="BA52" s="133"/>
      <c r="BB52" s="10"/>
      <c r="BC52" s="133"/>
      <c r="BD52" s="10"/>
      <c r="BE52" s="133"/>
      <c r="BF52" s="340">
        <v>0.1</v>
      </c>
      <c r="BG52" s="451"/>
      <c r="BH52" s="340">
        <v>0.05</v>
      </c>
      <c r="BI52" s="451"/>
      <c r="BJ52" s="10"/>
      <c r="BK52" s="133"/>
      <c r="BL52" s="10"/>
      <c r="BM52" s="133"/>
      <c r="BN52" s="10"/>
      <c r="BO52" s="133"/>
      <c r="BP52" s="10"/>
      <c r="BQ52" s="504"/>
      <c r="BR52" s="11"/>
      <c r="BS52" s="123"/>
    </row>
    <row r="53" spans="1:71" x14ac:dyDescent="0.35">
      <c r="A53" s="273"/>
      <c r="B53" s="2" t="s">
        <v>292</v>
      </c>
      <c r="C53" s="209"/>
      <c r="D53" s="342"/>
      <c r="E53" s="465"/>
      <c r="F53" s="330"/>
      <c r="G53" s="449"/>
      <c r="H53" s="330"/>
      <c r="I53" s="449"/>
      <c r="J53" s="330">
        <v>0.2</v>
      </c>
      <c r="K53" s="449"/>
      <c r="L53" s="330"/>
      <c r="M53" s="449"/>
      <c r="N53" s="330">
        <v>0.1</v>
      </c>
      <c r="O53" s="449"/>
      <c r="P53" s="330"/>
      <c r="Q53" s="449"/>
      <c r="R53" s="330"/>
      <c r="S53" s="449"/>
      <c r="T53" s="330">
        <v>0.35</v>
      </c>
      <c r="U53" s="449"/>
      <c r="V53" s="330"/>
      <c r="W53" s="484"/>
      <c r="X53" s="343">
        <v>0.3</v>
      </c>
      <c r="Y53" s="492"/>
      <c r="Z53" s="229"/>
      <c r="AA53" s="279"/>
      <c r="AB53" s="498"/>
      <c r="AC53" s="278"/>
      <c r="AD53" s="312"/>
      <c r="AE53" s="278"/>
      <c r="AF53" s="312"/>
      <c r="AG53" s="330"/>
      <c r="AH53" s="449"/>
      <c r="AI53" s="278"/>
      <c r="AJ53" s="312"/>
      <c r="AK53" s="330"/>
      <c r="AL53" s="449"/>
      <c r="AM53" s="278"/>
      <c r="AN53" s="312"/>
      <c r="AO53" s="278"/>
      <c r="AP53" s="312"/>
      <c r="AQ53" s="330">
        <v>0.2</v>
      </c>
      <c r="AR53" s="449"/>
      <c r="AS53" s="278"/>
      <c r="AT53" s="505"/>
      <c r="AU53" s="343">
        <v>0.3</v>
      </c>
      <c r="AV53" s="492"/>
      <c r="AX53" s="3"/>
      <c r="AY53" s="498"/>
      <c r="AZ53" s="1"/>
      <c r="BA53" s="312"/>
      <c r="BB53" s="1"/>
      <c r="BC53" s="312"/>
      <c r="BD53" s="330">
        <v>0.2</v>
      </c>
      <c r="BE53" s="449"/>
      <c r="BF53" s="1"/>
      <c r="BG53" s="312"/>
      <c r="BH53" s="242">
        <v>0.1</v>
      </c>
      <c r="BI53" s="449"/>
      <c r="BJ53" s="1"/>
      <c r="BK53" s="312"/>
      <c r="BL53" s="1"/>
      <c r="BM53" s="312"/>
      <c r="BN53" s="330">
        <v>0.4</v>
      </c>
      <c r="BO53" s="449"/>
      <c r="BP53" s="1"/>
      <c r="BQ53" s="505"/>
      <c r="BR53" s="343">
        <v>0.3</v>
      </c>
      <c r="BS53" s="492"/>
    </row>
    <row r="54" spans="1:71" x14ac:dyDescent="0.35">
      <c r="A54" s="273"/>
      <c r="B54" s="228" t="s">
        <v>208</v>
      </c>
      <c r="C54" s="235"/>
      <c r="D54" s="342"/>
      <c r="E54" s="465"/>
      <c r="F54" s="330"/>
      <c r="G54" s="449"/>
      <c r="H54" s="330"/>
      <c r="I54" s="449"/>
      <c r="J54" s="330">
        <v>0.2</v>
      </c>
      <c r="K54" s="449"/>
      <c r="L54" s="330"/>
      <c r="M54" s="449"/>
      <c r="N54" s="330">
        <v>0.05</v>
      </c>
      <c r="O54" s="449"/>
      <c r="P54" s="330"/>
      <c r="Q54" s="449"/>
      <c r="R54" s="330"/>
      <c r="S54" s="449"/>
      <c r="T54" s="330">
        <v>0.2</v>
      </c>
      <c r="U54" s="449"/>
      <c r="V54" s="330">
        <v>0.1</v>
      </c>
      <c r="W54" s="484"/>
      <c r="X54" s="343">
        <v>0.1</v>
      </c>
      <c r="Y54" s="492"/>
      <c r="Z54" s="229"/>
      <c r="AA54" s="279"/>
      <c r="AB54" s="498"/>
      <c r="AC54" s="278"/>
      <c r="AD54" s="312"/>
      <c r="AE54" s="278"/>
      <c r="AF54" s="312"/>
      <c r="AG54" s="278"/>
      <c r="AH54" s="312"/>
      <c r="AI54" s="278"/>
      <c r="AJ54" s="312"/>
      <c r="AK54" s="278"/>
      <c r="AL54" s="312"/>
      <c r="AM54" s="278"/>
      <c r="AN54" s="312"/>
      <c r="AO54" s="278"/>
      <c r="AP54" s="312"/>
      <c r="AQ54" s="278"/>
      <c r="AR54" s="312"/>
      <c r="AS54" s="278"/>
      <c r="AT54" s="505"/>
      <c r="AU54" s="343"/>
      <c r="AV54" s="492"/>
      <c r="AX54" s="3"/>
      <c r="AY54" s="498"/>
      <c r="AZ54" s="1"/>
      <c r="BA54" s="312"/>
      <c r="BB54" s="1"/>
      <c r="BC54" s="312"/>
      <c r="BD54" s="330">
        <v>0.2</v>
      </c>
      <c r="BE54" s="449"/>
      <c r="BF54" s="1"/>
      <c r="BG54" s="312"/>
      <c r="BH54" s="330">
        <v>0.05</v>
      </c>
      <c r="BI54" s="449"/>
      <c r="BJ54" s="1"/>
      <c r="BK54" s="312"/>
      <c r="BL54" s="330"/>
      <c r="BM54" s="449"/>
      <c r="BN54" s="330">
        <v>0.2</v>
      </c>
      <c r="BO54" s="449"/>
      <c r="BP54" s="330">
        <v>0.1</v>
      </c>
      <c r="BQ54" s="484"/>
      <c r="BR54" s="343">
        <v>0.1</v>
      </c>
      <c r="BS54" s="492"/>
    </row>
    <row r="55" spans="1:71" x14ac:dyDescent="0.35">
      <c r="A55" s="273"/>
      <c r="B55" s="2" t="s">
        <v>10</v>
      </c>
      <c r="C55" s="209"/>
      <c r="D55" s="342"/>
      <c r="E55" s="465"/>
      <c r="F55" s="330"/>
      <c r="G55" s="449"/>
      <c r="H55" s="330"/>
      <c r="I55" s="449"/>
      <c r="J55" s="330"/>
      <c r="K55" s="449"/>
      <c r="L55" s="330"/>
      <c r="M55" s="449"/>
      <c r="N55" s="330"/>
      <c r="O55" s="449"/>
      <c r="P55" s="330"/>
      <c r="Q55" s="449"/>
      <c r="R55" s="330"/>
      <c r="S55" s="449"/>
      <c r="T55" s="330"/>
      <c r="U55" s="449"/>
      <c r="V55" s="330"/>
      <c r="W55" s="484"/>
      <c r="X55" s="343"/>
      <c r="Y55" s="492"/>
      <c r="Z55" s="229"/>
      <c r="AA55" s="279"/>
      <c r="AB55" s="498"/>
      <c r="AC55" s="278"/>
      <c r="AD55" s="312"/>
      <c r="AE55" s="278"/>
      <c r="AF55" s="312"/>
      <c r="AG55" s="278"/>
      <c r="AH55" s="312"/>
      <c r="AI55" s="278"/>
      <c r="AJ55" s="312"/>
      <c r="AK55" s="278"/>
      <c r="AL55" s="312"/>
      <c r="AM55" s="330">
        <v>1</v>
      </c>
      <c r="AN55" s="449"/>
      <c r="AO55" s="278"/>
      <c r="AP55" s="312"/>
      <c r="AQ55" s="330">
        <v>0.1</v>
      </c>
      <c r="AR55" s="449"/>
      <c r="AS55" s="278"/>
      <c r="AT55" s="505"/>
      <c r="AU55" s="280"/>
      <c r="AV55" s="123"/>
      <c r="AX55" s="3"/>
      <c r="AY55" s="498"/>
      <c r="AZ55" s="1"/>
      <c r="BA55" s="312"/>
      <c r="BB55" s="1"/>
      <c r="BC55" s="312"/>
      <c r="BD55" s="1"/>
      <c r="BE55" s="312"/>
      <c r="BF55" s="1"/>
      <c r="BG55" s="312"/>
      <c r="BH55" s="1"/>
      <c r="BI55" s="312"/>
      <c r="BJ55" s="1"/>
      <c r="BK55" s="312"/>
      <c r="BL55" s="1"/>
      <c r="BM55" s="312"/>
      <c r="BN55" s="1"/>
      <c r="BO55" s="312"/>
      <c r="BP55" s="1"/>
      <c r="BQ55" s="505"/>
      <c r="BR55" s="4"/>
      <c r="BS55" s="123"/>
    </row>
    <row r="56" spans="1:71" x14ac:dyDescent="0.35">
      <c r="A56" s="273"/>
      <c r="B56" s="2" t="s">
        <v>9</v>
      </c>
      <c r="C56" s="209"/>
      <c r="D56" s="342"/>
      <c r="E56" s="465"/>
      <c r="F56" s="330"/>
      <c r="G56" s="449"/>
      <c r="H56" s="330"/>
      <c r="I56" s="449"/>
      <c r="J56" s="330">
        <v>0.05</v>
      </c>
      <c r="K56" s="449"/>
      <c r="L56" s="330"/>
      <c r="M56" s="449"/>
      <c r="N56" s="330"/>
      <c r="O56" s="449"/>
      <c r="P56" s="330"/>
      <c r="Q56" s="449"/>
      <c r="R56" s="330">
        <v>0.8</v>
      </c>
      <c r="S56" s="449"/>
      <c r="T56" s="330">
        <v>0.1</v>
      </c>
      <c r="U56" s="449"/>
      <c r="V56" s="330">
        <v>0.1</v>
      </c>
      <c r="W56" s="484"/>
      <c r="X56" s="343"/>
      <c r="Y56" s="492"/>
      <c r="Z56" s="229"/>
      <c r="AA56" s="279"/>
      <c r="AB56" s="498"/>
      <c r="AC56" s="278"/>
      <c r="AD56" s="312"/>
      <c r="AE56" s="278"/>
      <c r="AF56" s="312"/>
      <c r="AG56" s="330">
        <v>0.2</v>
      </c>
      <c r="AH56" s="449"/>
      <c r="AI56" s="278"/>
      <c r="AJ56" s="312"/>
      <c r="AK56" s="278"/>
      <c r="AL56" s="312"/>
      <c r="AM56" s="330"/>
      <c r="AN56" s="449"/>
      <c r="AO56" s="330">
        <v>0.8</v>
      </c>
      <c r="AP56" s="449"/>
      <c r="AQ56" s="330">
        <v>0.2</v>
      </c>
      <c r="AR56" s="449"/>
      <c r="AS56" s="330">
        <v>0.1</v>
      </c>
      <c r="AT56" s="484"/>
      <c r="AU56" s="280"/>
      <c r="AV56" s="123"/>
      <c r="AX56" s="3"/>
      <c r="AY56" s="498"/>
      <c r="AZ56" s="1"/>
      <c r="BA56" s="312"/>
      <c r="BB56" s="1"/>
      <c r="BC56" s="312"/>
      <c r="BD56" s="330">
        <v>0.05</v>
      </c>
      <c r="BE56" s="449"/>
      <c r="BF56" s="1"/>
      <c r="BG56" s="312"/>
      <c r="BH56" s="1"/>
      <c r="BI56" s="312"/>
      <c r="BJ56" s="1"/>
      <c r="BK56" s="312"/>
      <c r="BL56" s="330">
        <v>0.8</v>
      </c>
      <c r="BM56" s="449"/>
      <c r="BN56" s="330">
        <v>0.1</v>
      </c>
      <c r="BO56" s="449"/>
      <c r="BP56" s="330">
        <v>0.1</v>
      </c>
      <c r="BQ56" s="484"/>
      <c r="BR56" s="4"/>
      <c r="BS56" s="123"/>
    </row>
    <row r="57" spans="1:71" x14ac:dyDescent="0.35">
      <c r="A57" s="273"/>
      <c r="B57" s="2" t="s">
        <v>11</v>
      </c>
      <c r="C57" s="209"/>
      <c r="D57" s="342"/>
      <c r="E57" s="465"/>
      <c r="F57" s="330"/>
      <c r="G57" s="449"/>
      <c r="H57" s="330"/>
      <c r="I57" s="449"/>
      <c r="J57" s="330">
        <v>0.05</v>
      </c>
      <c r="K57" s="449"/>
      <c r="L57" s="330"/>
      <c r="M57" s="449"/>
      <c r="N57" s="330"/>
      <c r="O57" s="449"/>
      <c r="P57" s="330"/>
      <c r="Q57" s="449"/>
      <c r="R57" s="330">
        <v>0.1</v>
      </c>
      <c r="S57" s="449"/>
      <c r="T57" s="330">
        <v>0.1</v>
      </c>
      <c r="U57" s="449"/>
      <c r="V57" s="330">
        <v>0.8</v>
      </c>
      <c r="W57" s="484"/>
      <c r="X57" s="343">
        <v>0.1</v>
      </c>
      <c r="Y57" s="492"/>
      <c r="Z57" s="229"/>
      <c r="AA57" s="279"/>
      <c r="AB57" s="498"/>
      <c r="AC57" s="278"/>
      <c r="AD57" s="312"/>
      <c r="AE57" s="278"/>
      <c r="AF57" s="312"/>
      <c r="AG57" s="330">
        <v>0.1</v>
      </c>
      <c r="AH57" s="449"/>
      <c r="AI57" s="278"/>
      <c r="AJ57" s="312"/>
      <c r="AK57" s="278"/>
      <c r="AL57" s="312"/>
      <c r="AM57" s="278"/>
      <c r="AN57" s="312"/>
      <c r="AO57" s="330">
        <v>0.1</v>
      </c>
      <c r="AP57" s="449"/>
      <c r="AQ57" s="330">
        <v>0.1</v>
      </c>
      <c r="AR57" s="449"/>
      <c r="AS57" s="330">
        <v>0.9</v>
      </c>
      <c r="AT57" s="484"/>
      <c r="AU57" s="343">
        <v>0.1</v>
      </c>
      <c r="AV57" s="123"/>
      <c r="AX57" s="3"/>
      <c r="AY57" s="498"/>
      <c r="AZ57" s="1"/>
      <c r="BA57" s="312"/>
      <c r="BB57" s="1"/>
      <c r="BC57" s="312"/>
      <c r="BD57" s="330">
        <v>0.05</v>
      </c>
      <c r="BE57" s="449"/>
      <c r="BF57" s="1"/>
      <c r="BG57" s="312"/>
      <c r="BH57" s="1"/>
      <c r="BI57" s="312"/>
      <c r="BJ57" s="1"/>
      <c r="BK57" s="312"/>
      <c r="BL57" s="330">
        <v>0.1</v>
      </c>
      <c r="BM57" s="449"/>
      <c r="BN57" s="330">
        <v>0.1</v>
      </c>
      <c r="BO57" s="449"/>
      <c r="BP57" s="330">
        <v>0.8</v>
      </c>
      <c r="BQ57" s="484"/>
      <c r="BR57" s="343">
        <v>0.1</v>
      </c>
      <c r="BS57" s="123"/>
    </row>
    <row r="58" spans="1:71" ht="15" thickBot="1" x14ac:dyDescent="0.4">
      <c r="A58" s="273"/>
      <c r="B58" s="2" t="s">
        <v>293</v>
      </c>
      <c r="C58" s="209"/>
      <c r="D58" s="344"/>
      <c r="E58" s="466"/>
      <c r="F58" s="345"/>
      <c r="G58" s="450"/>
      <c r="H58" s="345">
        <v>0.1</v>
      </c>
      <c r="I58" s="450"/>
      <c r="J58" s="345"/>
      <c r="K58" s="450"/>
      <c r="L58" s="345"/>
      <c r="M58" s="450"/>
      <c r="N58" s="345"/>
      <c r="O58" s="450"/>
      <c r="P58" s="345"/>
      <c r="Q58" s="450"/>
      <c r="R58" s="345"/>
      <c r="S58" s="450"/>
      <c r="T58" s="345">
        <v>0.05</v>
      </c>
      <c r="U58" s="450"/>
      <c r="V58" s="345"/>
      <c r="W58" s="485"/>
      <c r="X58" s="346"/>
      <c r="Y58" s="492"/>
      <c r="Z58" s="329"/>
      <c r="AA58" s="288"/>
      <c r="AB58" s="500"/>
      <c r="AC58" s="289"/>
      <c r="AD58" s="122"/>
      <c r="AE58" s="345">
        <v>0.2</v>
      </c>
      <c r="AF58" s="450"/>
      <c r="AG58" s="345">
        <v>0.1</v>
      </c>
      <c r="AH58" s="450"/>
      <c r="AI58" s="289"/>
      <c r="AJ58" s="122"/>
      <c r="AK58" s="289"/>
      <c r="AL58" s="122"/>
      <c r="AM58" s="289"/>
      <c r="AN58" s="122"/>
      <c r="AO58" s="345"/>
      <c r="AP58" s="450"/>
      <c r="AQ58" s="345">
        <v>0.2</v>
      </c>
      <c r="AR58" s="450"/>
      <c r="AS58" s="289"/>
      <c r="AT58" s="507"/>
      <c r="AU58" s="290"/>
      <c r="AV58" s="123"/>
      <c r="AX58" s="3"/>
      <c r="AY58" s="498"/>
      <c r="AZ58" s="1"/>
      <c r="BA58" s="312"/>
      <c r="BB58" s="330">
        <v>0.1</v>
      </c>
      <c r="BC58" s="449"/>
      <c r="BD58" s="1"/>
      <c r="BE58" s="312"/>
      <c r="BF58" s="1"/>
      <c r="BG58" s="312"/>
      <c r="BH58" s="1"/>
      <c r="BI58" s="312"/>
      <c r="BJ58" s="1"/>
      <c r="BK58" s="312"/>
      <c r="BL58" s="1"/>
      <c r="BM58" s="312"/>
      <c r="BN58" s="330">
        <v>0.1</v>
      </c>
      <c r="BO58" s="449"/>
      <c r="BP58" s="1"/>
      <c r="BQ58" s="505"/>
      <c r="BR58" s="4"/>
      <c r="BS58" s="123"/>
    </row>
    <row r="59" spans="1:71" x14ac:dyDescent="0.35">
      <c r="A59" s="723" t="s">
        <v>23</v>
      </c>
      <c r="B59" s="65" t="s">
        <v>14</v>
      </c>
      <c r="C59" s="236"/>
      <c r="D59" s="339"/>
      <c r="E59" s="467"/>
      <c r="F59" s="340"/>
      <c r="G59" s="451"/>
      <c r="H59" s="340"/>
      <c r="I59" s="451"/>
      <c r="J59" s="340"/>
      <c r="K59" s="451"/>
      <c r="L59" s="340"/>
      <c r="M59" s="451"/>
      <c r="N59" s="340"/>
      <c r="O59" s="451"/>
      <c r="P59" s="340"/>
      <c r="Q59" s="451"/>
      <c r="R59" s="340"/>
      <c r="S59" s="451"/>
      <c r="T59" s="340"/>
      <c r="U59" s="451"/>
      <c r="V59" s="340"/>
      <c r="W59" s="486"/>
      <c r="X59" s="341"/>
      <c r="Y59" s="492"/>
      <c r="Z59" s="329"/>
      <c r="AA59" s="285"/>
      <c r="AB59" s="497"/>
      <c r="AC59" s="286"/>
      <c r="AD59" s="133"/>
      <c r="AE59" s="286"/>
      <c r="AF59" s="133"/>
      <c r="AG59" s="286"/>
      <c r="AH59" s="133"/>
      <c r="AI59" s="340">
        <v>0.05</v>
      </c>
      <c r="AJ59" s="451">
        <v>0.05</v>
      </c>
      <c r="AK59" s="286"/>
      <c r="AL59" s="133"/>
      <c r="AM59" s="286"/>
      <c r="AN59" s="133"/>
      <c r="AO59" s="286"/>
      <c r="AP59" s="133"/>
      <c r="AQ59" s="286"/>
      <c r="AR59" s="133"/>
      <c r="AS59" s="286"/>
      <c r="AT59" s="504"/>
      <c r="AU59" s="287"/>
      <c r="AV59" s="123"/>
      <c r="AX59" s="9"/>
      <c r="AY59" s="497"/>
      <c r="AZ59" s="10"/>
      <c r="BA59" s="133"/>
      <c r="BB59" s="10"/>
      <c r="BC59" s="133"/>
      <c r="BD59" s="10"/>
      <c r="BE59" s="133"/>
      <c r="BF59" s="10"/>
      <c r="BG59" s="133"/>
      <c r="BH59" s="10"/>
      <c r="BI59" s="133"/>
      <c r="BJ59" s="10"/>
      <c r="BK59" s="133"/>
      <c r="BL59" s="10"/>
      <c r="BM59" s="133"/>
      <c r="BN59" s="10"/>
      <c r="BO59" s="133"/>
      <c r="BP59" s="10"/>
      <c r="BQ59" s="504"/>
      <c r="BR59" s="11"/>
      <c r="BS59" s="123"/>
    </row>
    <row r="60" spans="1:71" x14ac:dyDescent="0.35">
      <c r="A60" s="724"/>
      <c r="B60" s="2" t="s">
        <v>15</v>
      </c>
      <c r="C60" s="209"/>
      <c r="D60" s="342"/>
      <c r="E60" s="465"/>
      <c r="F60" s="330"/>
      <c r="G60" s="449"/>
      <c r="H60" s="330"/>
      <c r="I60" s="449"/>
      <c r="J60" s="330"/>
      <c r="K60" s="449"/>
      <c r="L60" s="330"/>
      <c r="M60" s="449"/>
      <c r="N60" s="330"/>
      <c r="O60" s="449"/>
      <c r="P60" s="330"/>
      <c r="Q60" s="449"/>
      <c r="R60" s="330"/>
      <c r="S60" s="449"/>
      <c r="T60" s="330"/>
      <c r="U60" s="449"/>
      <c r="V60" s="330"/>
      <c r="W60" s="484"/>
      <c r="X60" s="343"/>
      <c r="Y60" s="492"/>
      <c r="Z60" s="229"/>
      <c r="AA60" s="279"/>
      <c r="AB60" s="498"/>
      <c r="AC60" s="278"/>
      <c r="AD60" s="312"/>
      <c r="AE60" s="278"/>
      <c r="AF60" s="312"/>
      <c r="AG60" s="278"/>
      <c r="AH60" s="312"/>
      <c r="AI60" s="330">
        <v>0.1</v>
      </c>
      <c r="AJ60" s="449">
        <v>0.1</v>
      </c>
      <c r="AK60" s="278"/>
      <c r="AL60" s="312"/>
      <c r="AM60" s="278"/>
      <c r="AN60" s="312"/>
      <c r="AO60" s="278"/>
      <c r="AP60" s="312"/>
      <c r="AQ60" s="278"/>
      <c r="AR60" s="312"/>
      <c r="AS60" s="278"/>
      <c r="AT60" s="505"/>
      <c r="AU60" s="280"/>
      <c r="AV60" s="123"/>
      <c r="AX60" s="3"/>
      <c r="AY60" s="498"/>
      <c r="AZ60" s="1"/>
      <c r="BA60" s="312"/>
      <c r="BB60" s="1"/>
      <c r="BC60" s="312"/>
      <c r="BD60" s="1"/>
      <c r="BE60" s="312"/>
      <c r="BF60" s="1"/>
      <c r="BG60" s="312"/>
      <c r="BH60" s="1"/>
      <c r="BI60" s="312"/>
      <c r="BJ60" s="1"/>
      <c r="BK60" s="312"/>
      <c r="BL60" s="1"/>
      <c r="BM60" s="312"/>
      <c r="BN60" s="1"/>
      <c r="BO60" s="312"/>
      <c r="BP60" s="1"/>
      <c r="BQ60" s="505"/>
      <c r="BR60" s="4"/>
      <c r="BS60" s="123"/>
    </row>
    <row r="61" spans="1:71" x14ac:dyDescent="0.35">
      <c r="A61" s="724"/>
      <c r="B61" s="2" t="s">
        <v>170</v>
      </c>
      <c r="C61" s="209"/>
      <c r="D61" s="342"/>
      <c r="E61" s="465"/>
      <c r="F61" s="330"/>
      <c r="G61" s="449"/>
      <c r="H61" s="330"/>
      <c r="I61" s="449"/>
      <c r="J61" s="330"/>
      <c r="K61" s="449"/>
      <c r="L61" s="330"/>
      <c r="M61" s="449"/>
      <c r="N61" s="330"/>
      <c r="O61" s="449"/>
      <c r="P61" s="330"/>
      <c r="Q61" s="449"/>
      <c r="R61" s="330"/>
      <c r="S61" s="449"/>
      <c r="T61" s="330"/>
      <c r="U61" s="449"/>
      <c r="V61" s="330"/>
      <c r="W61" s="484"/>
      <c r="X61" s="343"/>
      <c r="Y61" s="492"/>
      <c r="Z61" s="229"/>
      <c r="AA61" s="279"/>
      <c r="AB61" s="498"/>
      <c r="AC61" s="278"/>
      <c r="AD61" s="312"/>
      <c r="AE61" s="278"/>
      <c r="AF61" s="312"/>
      <c r="AG61" s="278"/>
      <c r="AH61" s="312"/>
      <c r="AI61" s="330">
        <v>0.1</v>
      </c>
      <c r="AJ61" s="449">
        <v>0.1</v>
      </c>
      <c r="AK61" s="278"/>
      <c r="AL61" s="312"/>
      <c r="AM61" s="278"/>
      <c r="AN61" s="312"/>
      <c r="AO61" s="278"/>
      <c r="AP61" s="312"/>
      <c r="AQ61" s="278"/>
      <c r="AR61" s="312"/>
      <c r="AS61" s="278"/>
      <c r="AT61" s="505"/>
      <c r="AU61" s="280"/>
      <c r="AV61" s="123"/>
      <c r="AX61" s="3"/>
      <c r="AY61" s="498"/>
      <c r="AZ61" s="1"/>
      <c r="BA61" s="312"/>
      <c r="BB61" s="1"/>
      <c r="BC61" s="312"/>
      <c r="BD61" s="1"/>
      <c r="BE61" s="312"/>
      <c r="BF61" s="1"/>
      <c r="BG61" s="312"/>
      <c r="BH61" s="1"/>
      <c r="BI61" s="312"/>
      <c r="BJ61" s="1"/>
      <c r="BK61" s="312"/>
      <c r="BL61" s="1"/>
      <c r="BM61" s="312"/>
      <c r="BN61" s="1"/>
      <c r="BO61" s="312"/>
      <c r="BP61" s="1"/>
      <c r="BQ61" s="505"/>
      <c r="BR61" s="4"/>
      <c r="BS61" s="123"/>
    </row>
    <row r="62" spans="1:71" x14ac:dyDescent="0.35">
      <c r="A62" s="724"/>
      <c r="B62" s="2" t="s">
        <v>16</v>
      </c>
      <c r="C62" s="209"/>
      <c r="D62" s="342"/>
      <c r="E62" s="465"/>
      <c r="F62" s="330"/>
      <c r="G62" s="449"/>
      <c r="H62" s="330"/>
      <c r="I62" s="449"/>
      <c r="J62" s="330"/>
      <c r="K62" s="449"/>
      <c r="L62" s="330"/>
      <c r="M62" s="449"/>
      <c r="N62" s="330"/>
      <c r="O62" s="449"/>
      <c r="P62" s="330"/>
      <c r="Q62" s="449"/>
      <c r="R62" s="330"/>
      <c r="S62" s="449"/>
      <c r="T62" s="330"/>
      <c r="U62" s="449"/>
      <c r="V62" s="330"/>
      <c r="W62" s="484"/>
      <c r="X62" s="343"/>
      <c r="Y62" s="492"/>
      <c r="Z62" s="229"/>
      <c r="AA62" s="279"/>
      <c r="AB62" s="498"/>
      <c r="AC62" s="330">
        <v>0.8</v>
      </c>
      <c r="AD62" s="449"/>
      <c r="AE62" s="278"/>
      <c r="AF62" s="312"/>
      <c r="AG62" s="278"/>
      <c r="AH62" s="312"/>
      <c r="AI62" s="330">
        <v>0.05</v>
      </c>
      <c r="AJ62" s="449">
        <v>0.05</v>
      </c>
      <c r="AK62" s="278"/>
      <c r="AL62" s="312"/>
      <c r="AM62" s="278"/>
      <c r="AN62" s="312"/>
      <c r="AO62" s="278"/>
      <c r="AP62" s="312"/>
      <c r="AQ62" s="278"/>
      <c r="AR62" s="312"/>
      <c r="AS62" s="278"/>
      <c r="AT62" s="505"/>
      <c r="AU62" s="280"/>
      <c r="AV62" s="123"/>
      <c r="AX62" s="3"/>
      <c r="AY62" s="498"/>
      <c r="AZ62" s="1"/>
      <c r="BA62" s="312"/>
      <c r="BB62" s="1"/>
      <c r="BC62" s="312"/>
      <c r="BD62" s="1"/>
      <c r="BE62" s="312"/>
      <c r="BF62" s="1"/>
      <c r="BG62" s="312"/>
      <c r="BH62" s="1"/>
      <c r="BI62" s="312"/>
      <c r="BJ62" s="1"/>
      <c r="BK62" s="312"/>
      <c r="BL62" s="1"/>
      <c r="BM62" s="312"/>
      <c r="BN62" s="1"/>
      <c r="BO62" s="312"/>
      <c r="BP62" s="1"/>
      <c r="BQ62" s="505"/>
      <c r="BR62" s="4"/>
      <c r="BS62" s="123"/>
    </row>
    <row r="63" spans="1:71" x14ac:dyDescent="0.35">
      <c r="A63" s="724"/>
      <c r="B63" s="2" t="s">
        <v>17</v>
      </c>
      <c r="C63" s="209"/>
      <c r="D63" s="342"/>
      <c r="E63" s="465"/>
      <c r="F63" s="330"/>
      <c r="G63" s="449"/>
      <c r="H63" s="330"/>
      <c r="I63" s="449"/>
      <c r="J63" s="330"/>
      <c r="K63" s="449"/>
      <c r="L63" s="330"/>
      <c r="M63" s="449"/>
      <c r="N63" s="330"/>
      <c r="O63" s="449"/>
      <c r="P63" s="330"/>
      <c r="Q63" s="449"/>
      <c r="R63" s="330"/>
      <c r="S63" s="449"/>
      <c r="T63" s="330"/>
      <c r="U63" s="449"/>
      <c r="V63" s="330"/>
      <c r="W63" s="484"/>
      <c r="X63" s="343"/>
      <c r="Y63" s="492"/>
      <c r="Z63" s="229"/>
      <c r="AA63" s="279"/>
      <c r="AB63" s="498"/>
      <c r="AC63" s="278"/>
      <c r="AD63" s="312"/>
      <c r="AE63" s="278"/>
      <c r="AF63" s="312"/>
      <c r="AG63" s="278"/>
      <c r="AH63" s="312"/>
      <c r="AI63" s="330">
        <v>0.1</v>
      </c>
      <c r="AJ63" s="449">
        <v>0.1</v>
      </c>
      <c r="AK63" s="278"/>
      <c r="AL63" s="312"/>
      <c r="AM63" s="278"/>
      <c r="AN63" s="312"/>
      <c r="AO63" s="278"/>
      <c r="AP63" s="312"/>
      <c r="AQ63" s="278"/>
      <c r="AR63" s="312"/>
      <c r="AS63" s="278"/>
      <c r="AT63" s="505"/>
      <c r="AU63" s="280"/>
      <c r="AV63" s="123"/>
      <c r="AX63" s="3"/>
      <c r="AY63" s="498"/>
      <c r="AZ63" s="1"/>
      <c r="BA63" s="312"/>
      <c r="BB63" s="1"/>
      <c r="BC63" s="312"/>
      <c r="BD63" s="1"/>
      <c r="BE63" s="312"/>
      <c r="BF63" s="1"/>
      <c r="BG63" s="312"/>
      <c r="BH63" s="1"/>
      <c r="BI63" s="312"/>
      <c r="BJ63" s="1"/>
      <c r="BK63" s="312"/>
      <c r="BL63" s="1"/>
      <c r="BM63" s="312"/>
      <c r="BN63" s="1"/>
      <c r="BO63" s="312"/>
      <c r="BP63" s="1"/>
      <c r="BQ63" s="505"/>
      <c r="BR63" s="4"/>
      <c r="BS63" s="123"/>
    </row>
    <row r="64" spans="1:71" x14ac:dyDescent="0.35">
      <c r="A64" s="724"/>
      <c r="B64" s="2" t="s">
        <v>18</v>
      </c>
      <c r="C64" s="209"/>
      <c r="D64" s="342"/>
      <c r="E64" s="465"/>
      <c r="F64" s="330"/>
      <c r="G64" s="449"/>
      <c r="H64" s="330"/>
      <c r="I64" s="449"/>
      <c r="J64" s="330"/>
      <c r="K64" s="449"/>
      <c r="L64" s="330"/>
      <c r="M64" s="449"/>
      <c r="N64" s="330"/>
      <c r="O64" s="449"/>
      <c r="P64" s="330"/>
      <c r="Q64" s="449"/>
      <c r="R64" s="330"/>
      <c r="S64" s="449"/>
      <c r="T64" s="330"/>
      <c r="U64" s="449"/>
      <c r="V64" s="330"/>
      <c r="W64" s="484"/>
      <c r="X64" s="343"/>
      <c r="Y64" s="492"/>
      <c r="Z64" s="229"/>
      <c r="AA64" s="279"/>
      <c r="AB64" s="498"/>
      <c r="AC64" s="278"/>
      <c r="AD64" s="312"/>
      <c r="AE64" s="278"/>
      <c r="AF64" s="312"/>
      <c r="AG64" s="278"/>
      <c r="AH64" s="312"/>
      <c r="AI64" s="330">
        <v>0.2</v>
      </c>
      <c r="AJ64" s="449">
        <v>0.2</v>
      </c>
      <c r="AK64" s="278"/>
      <c r="AL64" s="312"/>
      <c r="AM64" s="278"/>
      <c r="AN64" s="312"/>
      <c r="AO64" s="278"/>
      <c r="AP64" s="312"/>
      <c r="AQ64" s="278"/>
      <c r="AR64" s="312"/>
      <c r="AS64" s="278"/>
      <c r="AT64" s="505"/>
      <c r="AU64" s="280"/>
      <c r="AV64" s="123"/>
      <c r="AX64" s="3"/>
      <c r="AY64" s="498"/>
      <c r="AZ64" s="1"/>
      <c r="BA64" s="312"/>
      <c r="BB64" s="1"/>
      <c r="BC64" s="312"/>
      <c r="BD64" s="1"/>
      <c r="BE64" s="312"/>
      <c r="BF64" s="1"/>
      <c r="BG64" s="312"/>
      <c r="BH64" s="1"/>
      <c r="BI64" s="312"/>
      <c r="BJ64" s="1"/>
      <c r="BK64" s="312"/>
      <c r="BL64" s="1"/>
      <c r="BM64" s="312"/>
      <c r="BN64" s="1"/>
      <c r="BO64" s="312"/>
      <c r="BP64" s="1"/>
      <c r="BQ64" s="505"/>
      <c r="BR64" s="4"/>
      <c r="BS64" s="123"/>
    </row>
    <row r="65" spans="1:71" x14ac:dyDescent="0.35">
      <c r="A65" s="724"/>
      <c r="B65" s="2" t="s">
        <v>19</v>
      </c>
      <c r="C65" s="209"/>
      <c r="D65" s="342"/>
      <c r="E65" s="465"/>
      <c r="F65" s="330"/>
      <c r="G65" s="449"/>
      <c r="H65" s="330"/>
      <c r="I65" s="449"/>
      <c r="J65" s="330"/>
      <c r="K65" s="449"/>
      <c r="L65" s="330"/>
      <c r="M65" s="449"/>
      <c r="N65" s="330"/>
      <c r="O65" s="449"/>
      <c r="P65" s="330"/>
      <c r="Q65" s="449"/>
      <c r="R65" s="330"/>
      <c r="S65" s="449"/>
      <c r="T65" s="330"/>
      <c r="U65" s="449"/>
      <c r="V65" s="330"/>
      <c r="W65" s="484"/>
      <c r="X65" s="343"/>
      <c r="Y65" s="492"/>
      <c r="Z65" s="229"/>
      <c r="AA65" s="279"/>
      <c r="AB65" s="498"/>
      <c r="AC65" s="278"/>
      <c r="AD65" s="312"/>
      <c r="AE65" s="278"/>
      <c r="AF65" s="312"/>
      <c r="AG65" s="278"/>
      <c r="AH65" s="312"/>
      <c r="AI65" s="330">
        <v>0.05</v>
      </c>
      <c r="AJ65" s="449">
        <v>0.05</v>
      </c>
      <c r="AK65" s="278"/>
      <c r="AL65" s="312"/>
      <c r="AM65" s="278"/>
      <c r="AN65" s="312"/>
      <c r="AO65" s="278"/>
      <c r="AP65" s="312"/>
      <c r="AQ65" s="278"/>
      <c r="AR65" s="312"/>
      <c r="AS65" s="278"/>
      <c r="AT65" s="505"/>
      <c r="AU65" s="280"/>
      <c r="AV65" s="123"/>
      <c r="AX65" s="3"/>
      <c r="AY65" s="498"/>
      <c r="AZ65" s="1"/>
      <c r="BA65" s="312"/>
      <c r="BB65" s="1"/>
      <c r="BC65" s="312"/>
      <c r="BD65" s="1"/>
      <c r="BE65" s="312"/>
      <c r="BF65" s="1"/>
      <c r="BG65" s="312"/>
      <c r="BH65" s="1"/>
      <c r="BI65" s="312"/>
      <c r="BJ65" s="1"/>
      <c r="BK65" s="312"/>
      <c r="BL65" s="1"/>
      <c r="BM65" s="312"/>
      <c r="BN65" s="1"/>
      <c r="BO65" s="312"/>
      <c r="BP65" s="1"/>
      <c r="BQ65" s="505"/>
      <c r="BR65" s="4"/>
      <c r="BS65" s="123"/>
    </row>
    <row r="66" spans="1:71" x14ac:dyDescent="0.35">
      <c r="A66" s="724"/>
      <c r="B66" s="2" t="s">
        <v>20</v>
      </c>
      <c r="C66" s="209"/>
      <c r="D66" s="342"/>
      <c r="E66" s="465"/>
      <c r="F66" s="330"/>
      <c r="G66" s="449"/>
      <c r="H66" s="330"/>
      <c r="I66" s="449"/>
      <c r="J66" s="330"/>
      <c r="K66" s="449"/>
      <c r="L66" s="330"/>
      <c r="M66" s="449"/>
      <c r="N66" s="330"/>
      <c r="O66" s="449"/>
      <c r="P66" s="330"/>
      <c r="Q66" s="449"/>
      <c r="R66" s="330"/>
      <c r="S66" s="449"/>
      <c r="T66" s="330"/>
      <c r="U66" s="449"/>
      <c r="V66" s="330"/>
      <c r="W66" s="484"/>
      <c r="X66" s="343"/>
      <c r="Y66" s="492"/>
      <c r="Z66" s="229"/>
      <c r="AA66" s="279"/>
      <c r="AB66" s="498"/>
      <c r="AC66" s="278"/>
      <c r="AD66" s="312"/>
      <c r="AE66" s="278"/>
      <c r="AF66" s="312"/>
      <c r="AG66" s="278"/>
      <c r="AH66" s="312"/>
      <c r="AI66" s="330">
        <v>0.1</v>
      </c>
      <c r="AJ66" s="449">
        <v>0.1</v>
      </c>
      <c r="AK66" s="278"/>
      <c r="AL66" s="312"/>
      <c r="AM66" s="278"/>
      <c r="AN66" s="312"/>
      <c r="AO66" s="278"/>
      <c r="AP66" s="312"/>
      <c r="AQ66" s="278"/>
      <c r="AR66" s="312"/>
      <c r="AS66" s="278"/>
      <c r="AT66" s="505"/>
      <c r="AU66" s="280"/>
      <c r="AV66" s="123"/>
      <c r="AX66" s="3"/>
      <c r="AY66" s="498"/>
      <c r="AZ66" s="1"/>
      <c r="BA66" s="312"/>
      <c r="BB66" s="1"/>
      <c r="BC66" s="312"/>
      <c r="BD66" s="1"/>
      <c r="BE66" s="312"/>
      <c r="BF66" s="1"/>
      <c r="BG66" s="312"/>
      <c r="BH66" s="1"/>
      <c r="BI66" s="312"/>
      <c r="BJ66" s="1"/>
      <c r="BK66" s="312"/>
      <c r="BL66" s="1"/>
      <c r="BM66" s="312"/>
      <c r="BN66" s="1"/>
      <c r="BO66" s="312"/>
      <c r="BP66" s="1"/>
      <c r="BQ66" s="505"/>
      <c r="BR66" s="4"/>
      <c r="BS66" s="123"/>
    </row>
    <row r="67" spans="1:71" x14ac:dyDescent="0.35">
      <c r="A67" s="724"/>
      <c r="B67" s="2" t="s">
        <v>169</v>
      </c>
      <c r="C67" s="209"/>
      <c r="D67" s="342"/>
      <c r="E67" s="465"/>
      <c r="F67" s="330"/>
      <c r="G67" s="449"/>
      <c r="H67" s="330"/>
      <c r="I67" s="449"/>
      <c r="J67" s="330"/>
      <c r="K67" s="449"/>
      <c r="L67" s="330"/>
      <c r="M67" s="449"/>
      <c r="N67" s="330"/>
      <c r="O67" s="449"/>
      <c r="P67" s="330"/>
      <c r="Q67" s="449"/>
      <c r="R67" s="330"/>
      <c r="S67" s="449"/>
      <c r="T67" s="330"/>
      <c r="U67" s="449"/>
      <c r="V67" s="330"/>
      <c r="W67" s="484"/>
      <c r="X67" s="343"/>
      <c r="Y67" s="492"/>
      <c r="Z67" s="229"/>
      <c r="AA67" s="279"/>
      <c r="AB67" s="498"/>
      <c r="AC67" s="278"/>
      <c r="AD67" s="312"/>
      <c r="AE67" s="278"/>
      <c r="AF67" s="312"/>
      <c r="AG67" s="278"/>
      <c r="AH67" s="312"/>
      <c r="AI67" s="330">
        <v>0.05</v>
      </c>
      <c r="AJ67" s="449">
        <v>0.05</v>
      </c>
      <c r="AK67" s="278"/>
      <c r="AL67" s="312"/>
      <c r="AM67" s="278"/>
      <c r="AN67" s="312"/>
      <c r="AO67" s="278"/>
      <c r="AP67" s="312"/>
      <c r="AQ67" s="278"/>
      <c r="AR67" s="312"/>
      <c r="AS67" s="278"/>
      <c r="AT67" s="505"/>
      <c r="AU67" s="280"/>
      <c r="AV67" s="123"/>
      <c r="AX67" s="3"/>
      <c r="AY67" s="498"/>
      <c r="AZ67" s="1"/>
      <c r="BA67" s="312"/>
      <c r="BB67" s="1"/>
      <c r="BC67" s="312"/>
      <c r="BD67" s="1"/>
      <c r="BE67" s="312"/>
      <c r="BF67" s="1"/>
      <c r="BG67" s="312"/>
      <c r="BH67" s="1"/>
      <c r="BI67" s="312"/>
      <c r="BJ67" s="1"/>
      <c r="BK67" s="312"/>
      <c r="BL67" s="1"/>
      <c r="BM67" s="312"/>
      <c r="BN67" s="1"/>
      <c r="BO67" s="312"/>
      <c r="BP67" s="1"/>
      <c r="BQ67" s="505"/>
      <c r="BR67" s="4"/>
      <c r="BS67" s="123"/>
    </row>
    <row r="68" spans="1:71" ht="15" thickBot="1" x14ac:dyDescent="0.4">
      <c r="A68" s="725"/>
      <c r="B68" s="66" t="s">
        <v>21</v>
      </c>
      <c r="C68" s="211"/>
      <c r="D68" s="344"/>
      <c r="E68" s="466"/>
      <c r="F68" s="345"/>
      <c r="G68" s="450"/>
      <c r="H68" s="345"/>
      <c r="I68" s="450"/>
      <c r="J68" s="345"/>
      <c r="K68" s="450"/>
      <c r="L68" s="345"/>
      <c r="M68" s="450"/>
      <c r="N68" s="345"/>
      <c r="O68" s="450"/>
      <c r="P68" s="345"/>
      <c r="Q68" s="450"/>
      <c r="R68" s="345"/>
      <c r="S68" s="450"/>
      <c r="T68" s="345"/>
      <c r="U68" s="450"/>
      <c r="V68" s="345"/>
      <c r="W68" s="485"/>
      <c r="X68" s="346"/>
      <c r="Y68" s="492"/>
      <c r="Z68" s="329"/>
      <c r="AA68" s="288"/>
      <c r="AB68" s="500"/>
      <c r="AC68" s="289"/>
      <c r="AD68" s="122"/>
      <c r="AE68" s="289"/>
      <c r="AF68" s="122"/>
      <c r="AG68" s="289"/>
      <c r="AH68" s="122"/>
      <c r="AI68" s="345">
        <v>0.1</v>
      </c>
      <c r="AJ68" s="450">
        <v>0.1</v>
      </c>
      <c r="AK68" s="289"/>
      <c r="AL68" s="122"/>
      <c r="AM68" s="289"/>
      <c r="AN68" s="122"/>
      <c r="AO68" s="289"/>
      <c r="AP68" s="122"/>
      <c r="AQ68" s="289"/>
      <c r="AR68" s="122"/>
      <c r="AS68" s="289"/>
      <c r="AT68" s="507"/>
      <c r="AU68" s="290"/>
      <c r="AV68" s="123"/>
      <c r="AX68" s="12"/>
      <c r="AY68" s="500"/>
      <c r="AZ68" s="13"/>
      <c r="BA68" s="122"/>
      <c r="BB68" s="13"/>
      <c r="BC68" s="122"/>
      <c r="BD68" s="13"/>
      <c r="BE68" s="122"/>
      <c r="BF68" s="13"/>
      <c r="BG68" s="122"/>
      <c r="BH68" s="13"/>
      <c r="BI68" s="122"/>
      <c r="BJ68" s="13"/>
      <c r="BK68" s="122"/>
      <c r="BL68" s="13"/>
      <c r="BM68" s="122"/>
      <c r="BN68" s="13"/>
      <c r="BO68" s="122"/>
      <c r="BP68" s="13"/>
      <c r="BQ68" s="507"/>
      <c r="BR68" s="14"/>
      <c r="BS68" s="123"/>
    </row>
    <row r="69" spans="1:71" x14ac:dyDescent="0.35">
      <c r="A69" s="726" t="s">
        <v>132</v>
      </c>
      <c r="B69" s="230" t="s">
        <v>14</v>
      </c>
      <c r="C69" s="237"/>
      <c r="D69" s="339"/>
      <c r="E69" s="467"/>
      <c r="F69" s="340"/>
      <c r="G69" s="451"/>
      <c r="H69" s="340"/>
      <c r="I69" s="451"/>
      <c r="J69" s="340"/>
      <c r="K69" s="451"/>
      <c r="L69" s="340">
        <v>0.1</v>
      </c>
      <c r="M69" s="451"/>
      <c r="N69" s="340"/>
      <c r="O69" s="451"/>
      <c r="P69" s="340"/>
      <c r="Q69" s="451"/>
      <c r="R69" s="340"/>
      <c r="S69" s="451"/>
      <c r="T69" s="340"/>
      <c r="U69" s="451"/>
      <c r="V69" s="340"/>
      <c r="W69" s="486"/>
      <c r="X69" s="341"/>
      <c r="Y69" s="492"/>
      <c r="Z69" s="229"/>
      <c r="AA69" s="16"/>
      <c r="AB69" s="499"/>
      <c r="AC69" s="8"/>
      <c r="AD69" s="158"/>
      <c r="AE69" s="8"/>
      <c r="AF69" s="158"/>
      <c r="AG69" s="8"/>
      <c r="AH69" s="158"/>
      <c r="AI69" s="8"/>
      <c r="AJ69" s="158"/>
      <c r="AK69" s="8"/>
      <c r="AL69" s="158"/>
      <c r="AM69" s="8"/>
      <c r="AN69" s="158"/>
      <c r="AO69" s="8"/>
      <c r="AP69" s="158"/>
      <c r="AQ69" s="8"/>
      <c r="AR69" s="158"/>
      <c r="AS69" s="8"/>
      <c r="AT69" s="506"/>
      <c r="AU69" s="17"/>
      <c r="AV69" s="123"/>
      <c r="AX69" s="9"/>
      <c r="AY69" s="497"/>
      <c r="AZ69" s="10"/>
      <c r="BA69" s="133"/>
      <c r="BB69" s="10"/>
      <c r="BC69" s="133"/>
      <c r="BD69" s="10"/>
      <c r="BE69" s="133"/>
      <c r="BF69" s="340">
        <v>0.1</v>
      </c>
      <c r="BG69" s="451"/>
      <c r="BH69" s="10"/>
      <c r="BI69" s="133"/>
      <c r="BJ69" s="10"/>
      <c r="BK69" s="133"/>
      <c r="BL69" s="10"/>
      <c r="BM69" s="133"/>
      <c r="BN69" s="10"/>
      <c r="BO69" s="133"/>
      <c r="BP69" s="10"/>
      <c r="BQ69" s="504"/>
      <c r="BR69" s="11"/>
      <c r="BS69" s="123"/>
    </row>
    <row r="70" spans="1:71" x14ac:dyDescent="0.35">
      <c r="A70" s="726"/>
      <c r="B70" s="231" t="s">
        <v>15</v>
      </c>
      <c r="C70" s="238"/>
      <c r="D70" s="342"/>
      <c r="E70" s="465"/>
      <c r="F70" s="330"/>
      <c r="G70" s="449"/>
      <c r="H70" s="330"/>
      <c r="I70" s="449"/>
      <c r="J70" s="330"/>
      <c r="K70" s="449"/>
      <c r="L70" s="330">
        <v>0.2</v>
      </c>
      <c r="M70" s="449"/>
      <c r="N70" s="330"/>
      <c r="O70" s="449"/>
      <c r="P70" s="330"/>
      <c r="Q70" s="449"/>
      <c r="R70" s="330"/>
      <c r="S70" s="449"/>
      <c r="T70" s="330"/>
      <c r="U70" s="449"/>
      <c r="V70" s="330"/>
      <c r="W70" s="484"/>
      <c r="X70" s="343"/>
      <c r="Y70" s="492"/>
      <c r="Z70" s="229"/>
      <c r="AA70" s="3"/>
      <c r="AB70" s="498"/>
      <c r="AC70" s="1"/>
      <c r="AD70" s="312"/>
      <c r="AE70" s="1"/>
      <c r="AF70" s="312"/>
      <c r="AG70" s="1"/>
      <c r="AH70" s="312"/>
      <c r="AI70" s="1"/>
      <c r="AJ70" s="312"/>
      <c r="AK70" s="1"/>
      <c r="AL70" s="312"/>
      <c r="AM70" s="1"/>
      <c r="AN70" s="312"/>
      <c r="AO70" s="1"/>
      <c r="AP70" s="312"/>
      <c r="AQ70" s="1"/>
      <c r="AR70" s="312"/>
      <c r="AS70" s="1"/>
      <c r="AT70" s="505"/>
      <c r="AU70" s="4"/>
      <c r="AV70" s="123"/>
      <c r="AX70" s="3"/>
      <c r="AY70" s="498"/>
      <c r="AZ70" s="1"/>
      <c r="BA70" s="312"/>
      <c r="BB70" s="1"/>
      <c r="BC70" s="312"/>
      <c r="BD70" s="1"/>
      <c r="BE70" s="312"/>
      <c r="BF70" s="330">
        <v>0.2</v>
      </c>
      <c r="BG70" s="449"/>
      <c r="BH70" s="1"/>
      <c r="BI70" s="312"/>
      <c r="BJ70" s="1"/>
      <c r="BK70" s="312"/>
      <c r="BL70" s="1"/>
      <c r="BM70" s="312"/>
      <c r="BN70" s="1"/>
      <c r="BO70" s="312"/>
      <c r="BP70" s="1"/>
      <c r="BQ70" s="505"/>
      <c r="BR70" s="4"/>
      <c r="BS70" s="123"/>
    </row>
    <row r="71" spans="1:71" x14ac:dyDescent="0.35">
      <c r="A71" s="726"/>
      <c r="B71" s="231" t="s">
        <v>17</v>
      </c>
      <c r="C71" s="238"/>
      <c r="D71" s="342"/>
      <c r="E71" s="465"/>
      <c r="F71" s="330"/>
      <c r="G71" s="449"/>
      <c r="H71" s="330"/>
      <c r="I71" s="449"/>
      <c r="J71" s="330"/>
      <c r="K71" s="449"/>
      <c r="L71" s="330">
        <v>0.1</v>
      </c>
      <c r="M71" s="449"/>
      <c r="N71" s="330"/>
      <c r="O71" s="449"/>
      <c r="P71" s="330"/>
      <c r="Q71" s="449"/>
      <c r="R71" s="330"/>
      <c r="S71" s="449"/>
      <c r="T71" s="330"/>
      <c r="U71" s="449"/>
      <c r="V71" s="330"/>
      <c r="W71" s="484"/>
      <c r="X71" s="343"/>
      <c r="Y71" s="492"/>
      <c r="Z71" s="229"/>
      <c r="AA71" s="3"/>
      <c r="AB71" s="498"/>
      <c r="AC71" s="1"/>
      <c r="AD71" s="312"/>
      <c r="AE71" s="1"/>
      <c r="AF71" s="312"/>
      <c r="AG71" s="1"/>
      <c r="AH71" s="312"/>
      <c r="AI71" s="1"/>
      <c r="AJ71" s="312"/>
      <c r="AK71" s="1"/>
      <c r="AL71" s="312"/>
      <c r="AM71" s="1"/>
      <c r="AN71" s="312"/>
      <c r="AO71" s="1"/>
      <c r="AP71" s="312"/>
      <c r="AQ71" s="1"/>
      <c r="AR71" s="312"/>
      <c r="AS71" s="1"/>
      <c r="AT71" s="505"/>
      <c r="AU71" s="4"/>
      <c r="AV71" s="123"/>
      <c r="AX71" s="3"/>
      <c r="AY71" s="498"/>
      <c r="AZ71" s="1"/>
      <c r="BA71" s="312"/>
      <c r="BB71" s="1"/>
      <c r="BC71" s="312"/>
      <c r="BD71" s="1"/>
      <c r="BE71" s="312"/>
      <c r="BF71" s="330">
        <v>0.1</v>
      </c>
      <c r="BG71" s="449"/>
      <c r="BH71" s="1"/>
      <c r="BI71" s="312"/>
      <c r="BJ71" s="1"/>
      <c r="BK71" s="312"/>
      <c r="BL71" s="1"/>
      <c r="BM71" s="312"/>
      <c r="BN71" s="1"/>
      <c r="BO71" s="312"/>
      <c r="BP71" s="1"/>
      <c r="BQ71" s="505"/>
      <c r="BR71" s="4"/>
      <c r="BS71" s="123"/>
    </row>
    <row r="72" spans="1:71" x14ac:dyDescent="0.35">
      <c r="A72" s="726"/>
      <c r="B72" s="231" t="s">
        <v>19</v>
      </c>
      <c r="C72" s="238"/>
      <c r="D72" s="342"/>
      <c r="E72" s="465"/>
      <c r="F72" s="330"/>
      <c r="G72" s="449"/>
      <c r="H72" s="330"/>
      <c r="I72" s="449"/>
      <c r="J72" s="330"/>
      <c r="K72" s="449"/>
      <c r="L72" s="330">
        <v>0.1</v>
      </c>
      <c r="M72" s="449"/>
      <c r="N72" s="330"/>
      <c r="O72" s="449"/>
      <c r="P72" s="330"/>
      <c r="Q72" s="449"/>
      <c r="R72" s="330"/>
      <c r="S72" s="449"/>
      <c r="T72" s="330"/>
      <c r="U72" s="449"/>
      <c r="V72" s="330"/>
      <c r="W72" s="484"/>
      <c r="X72" s="343"/>
      <c r="Y72" s="492"/>
      <c r="Z72" s="229"/>
      <c r="AA72" s="3"/>
      <c r="AB72" s="498"/>
      <c r="AC72" s="1"/>
      <c r="AD72" s="312"/>
      <c r="AE72" s="1"/>
      <c r="AF72" s="312"/>
      <c r="AG72" s="1"/>
      <c r="AH72" s="312"/>
      <c r="AI72" s="1"/>
      <c r="AJ72" s="312"/>
      <c r="AK72" s="1"/>
      <c r="AL72" s="312"/>
      <c r="AM72" s="1"/>
      <c r="AN72" s="312"/>
      <c r="AO72" s="1"/>
      <c r="AP72" s="312"/>
      <c r="AQ72" s="1"/>
      <c r="AR72" s="312"/>
      <c r="AS72" s="1"/>
      <c r="AT72" s="505"/>
      <c r="AU72" s="4"/>
      <c r="AV72" s="123"/>
      <c r="AX72" s="3"/>
      <c r="AY72" s="498"/>
      <c r="AZ72" s="1"/>
      <c r="BA72" s="312"/>
      <c r="BB72" s="1"/>
      <c r="BC72" s="312"/>
      <c r="BD72" s="1"/>
      <c r="BE72" s="312"/>
      <c r="BF72" s="330">
        <v>0.1</v>
      </c>
      <c r="BG72" s="449"/>
      <c r="BH72" s="1"/>
      <c r="BI72" s="312"/>
      <c r="BJ72" s="1"/>
      <c r="BK72" s="312"/>
      <c r="BL72" s="1"/>
      <c r="BM72" s="312"/>
      <c r="BN72" s="1"/>
      <c r="BO72" s="312"/>
      <c r="BP72" s="1"/>
      <c r="BQ72" s="505"/>
      <c r="BR72" s="4"/>
      <c r="BS72" s="123"/>
    </row>
    <row r="73" spans="1:71" x14ac:dyDescent="0.35">
      <c r="A73" s="726"/>
      <c r="B73" s="231" t="s">
        <v>141</v>
      </c>
      <c r="C73" s="238"/>
      <c r="D73" s="342"/>
      <c r="E73" s="465"/>
      <c r="F73" s="330"/>
      <c r="G73" s="449"/>
      <c r="H73" s="330"/>
      <c r="I73" s="449"/>
      <c r="J73" s="330"/>
      <c r="K73" s="449"/>
      <c r="L73" s="330">
        <v>0.2</v>
      </c>
      <c r="M73" s="449"/>
      <c r="N73" s="330"/>
      <c r="O73" s="449"/>
      <c r="P73" s="330"/>
      <c r="Q73" s="449"/>
      <c r="R73" s="330"/>
      <c r="S73" s="449"/>
      <c r="T73" s="330"/>
      <c r="U73" s="449"/>
      <c r="V73" s="330"/>
      <c r="W73" s="484"/>
      <c r="X73" s="343"/>
      <c r="Y73" s="492"/>
      <c r="Z73" s="229"/>
      <c r="AA73" s="3"/>
      <c r="AB73" s="498"/>
      <c r="AC73" s="1"/>
      <c r="AD73" s="312"/>
      <c r="AE73" s="1"/>
      <c r="AF73" s="312"/>
      <c r="AG73" s="1"/>
      <c r="AH73" s="312"/>
      <c r="AI73" s="1"/>
      <c r="AJ73" s="312"/>
      <c r="AK73" s="1"/>
      <c r="AL73" s="312"/>
      <c r="AM73" s="1"/>
      <c r="AN73" s="312"/>
      <c r="AO73" s="1"/>
      <c r="AP73" s="312"/>
      <c r="AQ73" s="1"/>
      <c r="AR73" s="312"/>
      <c r="AS73" s="1"/>
      <c r="AT73" s="505"/>
      <c r="AU73" s="4"/>
      <c r="AV73" s="123"/>
      <c r="AX73" s="3"/>
      <c r="AY73" s="498"/>
      <c r="AZ73" s="1"/>
      <c r="BA73" s="312"/>
      <c r="BB73" s="1"/>
      <c r="BC73" s="312"/>
      <c r="BD73" s="1"/>
      <c r="BE73" s="312"/>
      <c r="BF73" s="330">
        <v>0.2</v>
      </c>
      <c r="BG73" s="449"/>
      <c r="BH73" s="1"/>
      <c r="BI73" s="312"/>
      <c r="BJ73" s="1"/>
      <c r="BK73" s="312"/>
      <c r="BL73" s="1"/>
      <c r="BM73" s="312"/>
      <c r="BN73" s="1"/>
      <c r="BO73" s="312"/>
      <c r="BP73" s="1"/>
      <c r="BQ73" s="505"/>
      <c r="BR73" s="4"/>
      <c r="BS73" s="123"/>
    </row>
    <row r="74" spans="1:71" ht="15" thickBot="1" x14ac:dyDescent="0.4">
      <c r="A74" s="727"/>
      <c r="B74" s="232" t="s">
        <v>16</v>
      </c>
      <c r="C74" s="239"/>
      <c r="D74" s="344"/>
      <c r="E74" s="466"/>
      <c r="F74" s="345"/>
      <c r="G74" s="450"/>
      <c r="H74" s="345"/>
      <c r="I74" s="450"/>
      <c r="J74" s="345"/>
      <c r="K74" s="450"/>
      <c r="L74" s="345">
        <v>0.1</v>
      </c>
      <c r="M74" s="450"/>
      <c r="N74" s="345"/>
      <c r="O74" s="450"/>
      <c r="P74" s="345"/>
      <c r="Q74" s="450"/>
      <c r="R74" s="345"/>
      <c r="S74" s="450"/>
      <c r="T74" s="345"/>
      <c r="U74" s="450"/>
      <c r="V74" s="345"/>
      <c r="W74" s="485"/>
      <c r="X74" s="346"/>
      <c r="Y74" s="492"/>
      <c r="Z74" s="329"/>
      <c r="AA74" s="12"/>
      <c r="AB74" s="500"/>
      <c r="AC74" s="13"/>
      <c r="AD74" s="122"/>
      <c r="AE74" s="13"/>
      <c r="AF74" s="122"/>
      <c r="AG74" s="13"/>
      <c r="AH74" s="122"/>
      <c r="AI74" s="13"/>
      <c r="AJ74" s="122"/>
      <c r="AK74" s="13"/>
      <c r="AL74" s="122"/>
      <c r="AM74" s="13"/>
      <c r="AN74" s="122"/>
      <c r="AO74" s="13"/>
      <c r="AP74" s="122"/>
      <c r="AQ74" s="13"/>
      <c r="AR74" s="122"/>
      <c r="AS74" s="13"/>
      <c r="AT74" s="507"/>
      <c r="AU74" s="14"/>
      <c r="AV74" s="123"/>
      <c r="AX74" s="12"/>
      <c r="AY74" s="500"/>
      <c r="AZ74" s="13"/>
      <c r="BA74" s="122"/>
      <c r="BB74" s="13"/>
      <c r="BC74" s="122"/>
      <c r="BD74" s="13"/>
      <c r="BE74" s="122"/>
      <c r="BF74" s="345">
        <v>0.1</v>
      </c>
      <c r="BG74" s="450"/>
      <c r="BH74" s="13"/>
      <c r="BI74" s="122"/>
      <c r="BJ74" s="13"/>
      <c r="BK74" s="122"/>
      <c r="BL74" s="13"/>
      <c r="BM74" s="122"/>
      <c r="BN74" s="13"/>
      <c r="BO74" s="122"/>
      <c r="BP74" s="13"/>
      <c r="BQ74" s="507"/>
      <c r="BR74" s="14"/>
      <c r="BS74" s="123"/>
    </row>
    <row r="75" spans="1:71" ht="15" thickBot="1" x14ac:dyDescent="0.4">
      <c r="B75" s="233" t="s">
        <v>294</v>
      </c>
      <c r="C75" s="240"/>
      <c r="D75" s="347">
        <f t="shared" ref="D75:X75" si="9">SUM(D42:D74)</f>
        <v>1</v>
      </c>
      <c r="E75" s="452"/>
      <c r="F75" s="347">
        <f t="shared" si="9"/>
        <v>1</v>
      </c>
      <c r="G75" s="452"/>
      <c r="H75" s="347">
        <f t="shared" si="9"/>
        <v>1.0000000000000002</v>
      </c>
      <c r="I75" s="452"/>
      <c r="J75" s="347">
        <f t="shared" si="9"/>
        <v>1</v>
      </c>
      <c r="K75" s="475"/>
      <c r="L75" s="369">
        <f t="shared" si="9"/>
        <v>0.99999999999999989</v>
      </c>
      <c r="M75" s="475"/>
      <c r="N75" s="347">
        <f t="shared" si="9"/>
        <v>1</v>
      </c>
      <c r="O75" s="452"/>
      <c r="P75" s="347">
        <f t="shared" si="9"/>
        <v>0</v>
      </c>
      <c r="Q75" s="452"/>
      <c r="R75" s="347">
        <f t="shared" si="9"/>
        <v>1</v>
      </c>
      <c r="S75" s="452"/>
      <c r="T75" s="347">
        <f t="shared" si="9"/>
        <v>1</v>
      </c>
      <c r="U75" s="452"/>
      <c r="V75" s="347">
        <f t="shared" si="9"/>
        <v>1</v>
      </c>
      <c r="W75" s="475"/>
      <c r="X75" s="369">
        <f t="shared" si="9"/>
        <v>1</v>
      </c>
      <c r="Y75" s="493"/>
      <c r="Z75" s="370"/>
      <c r="AA75" s="369">
        <f t="shared" ref="AA75:AU75" si="10">SUM(AA42:AA74)</f>
        <v>1</v>
      </c>
      <c r="AB75" s="475"/>
      <c r="AC75" s="347">
        <f t="shared" si="10"/>
        <v>1</v>
      </c>
      <c r="AD75" s="452"/>
      <c r="AE75" s="347">
        <f t="shared" si="10"/>
        <v>1</v>
      </c>
      <c r="AF75" s="452"/>
      <c r="AG75" s="347">
        <f t="shared" si="10"/>
        <v>1</v>
      </c>
      <c r="AH75" s="452"/>
      <c r="AI75" s="347">
        <f t="shared" si="10"/>
        <v>1</v>
      </c>
      <c r="AJ75" s="452">
        <f>SUM(AJ42:AJ74)</f>
        <v>1</v>
      </c>
      <c r="AK75" s="347">
        <f t="shared" si="10"/>
        <v>1</v>
      </c>
      <c r="AL75" s="452"/>
      <c r="AM75" s="347">
        <f t="shared" si="10"/>
        <v>1</v>
      </c>
      <c r="AN75" s="452"/>
      <c r="AO75" s="347">
        <f t="shared" si="10"/>
        <v>1</v>
      </c>
      <c r="AP75" s="452"/>
      <c r="AQ75" s="347">
        <f t="shared" si="10"/>
        <v>1</v>
      </c>
      <c r="AR75" s="452"/>
      <c r="AS75" s="347">
        <f t="shared" si="10"/>
        <v>1</v>
      </c>
      <c r="AT75" s="475"/>
      <c r="AU75" s="369">
        <f t="shared" si="10"/>
        <v>1.0000000000000002</v>
      </c>
      <c r="AV75" s="493"/>
      <c r="AX75" s="347">
        <f t="shared" ref="AX75:BR75" si="11">SUM(AX42:AX74)</f>
        <v>1</v>
      </c>
      <c r="AY75" s="452"/>
      <c r="AZ75" s="347">
        <f t="shared" si="11"/>
        <v>1</v>
      </c>
      <c r="BA75" s="452"/>
      <c r="BB75" s="347">
        <f t="shared" si="11"/>
        <v>1.0000000000000002</v>
      </c>
      <c r="BC75" s="452"/>
      <c r="BD75" s="347">
        <f t="shared" si="11"/>
        <v>1</v>
      </c>
      <c r="BE75" s="452"/>
      <c r="BF75" s="347">
        <f t="shared" si="11"/>
        <v>0.99999999999999989</v>
      </c>
      <c r="BG75" s="452"/>
      <c r="BH75" s="347">
        <f t="shared" si="11"/>
        <v>1</v>
      </c>
      <c r="BI75" s="452"/>
      <c r="BJ75" s="347">
        <f t="shared" si="11"/>
        <v>0</v>
      </c>
      <c r="BK75" s="452"/>
      <c r="BL75" s="347">
        <f t="shared" si="11"/>
        <v>1</v>
      </c>
      <c r="BM75" s="452"/>
      <c r="BN75" s="347">
        <f t="shared" si="11"/>
        <v>0.99999999999999989</v>
      </c>
      <c r="BO75" s="452"/>
      <c r="BP75" s="347">
        <f t="shared" si="11"/>
        <v>1</v>
      </c>
      <c r="BQ75" s="475"/>
      <c r="BR75" s="369">
        <f t="shared" si="11"/>
        <v>1</v>
      </c>
      <c r="BS75" s="493"/>
    </row>
    <row r="76" spans="1:71" x14ac:dyDescent="0.35">
      <c r="B76" s="134" t="s">
        <v>295</v>
      </c>
      <c r="C76" s="134"/>
      <c r="D76">
        <v>5</v>
      </c>
      <c r="F76">
        <v>5</v>
      </c>
      <c r="H76">
        <v>20</v>
      </c>
      <c r="J76">
        <v>30</v>
      </c>
      <c r="L76" s="301">
        <v>45</v>
      </c>
      <c r="M76" s="123"/>
      <c r="N76" s="49">
        <v>40</v>
      </c>
      <c r="O76" s="123"/>
      <c r="P76" s="49">
        <v>0</v>
      </c>
      <c r="Q76" s="123"/>
      <c r="R76" s="49">
        <v>15</v>
      </c>
      <c r="S76" s="123"/>
      <c r="T76" s="49">
        <v>25</v>
      </c>
      <c r="U76" s="123"/>
      <c r="V76" s="49">
        <v>5</v>
      </c>
      <c r="W76" s="123"/>
      <c r="X76" s="49">
        <v>30</v>
      </c>
      <c r="Y76" s="123"/>
      <c r="AA76">
        <v>5</v>
      </c>
      <c r="AC76">
        <v>5</v>
      </c>
      <c r="AE76">
        <v>10</v>
      </c>
      <c r="AG76">
        <v>15</v>
      </c>
      <c r="AI76">
        <v>65</v>
      </c>
      <c r="AJ76" s="441">
        <v>65</v>
      </c>
      <c r="AK76">
        <v>10</v>
      </c>
      <c r="AM76">
        <v>5</v>
      </c>
      <c r="AO76">
        <v>20</v>
      </c>
      <c r="AQ76">
        <v>25</v>
      </c>
      <c r="AS76">
        <v>5</v>
      </c>
      <c r="AU76">
        <v>20</v>
      </c>
      <c r="AX76">
        <v>5</v>
      </c>
      <c r="AZ76">
        <v>5</v>
      </c>
      <c r="BB76">
        <v>20</v>
      </c>
      <c r="BD76">
        <v>30</v>
      </c>
      <c r="BF76" s="234">
        <v>45</v>
      </c>
      <c r="BG76" s="123"/>
      <c r="BH76" s="49">
        <v>40</v>
      </c>
      <c r="BI76" s="123"/>
      <c r="BJ76" s="49">
        <v>0</v>
      </c>
      <c r="BK76" s="123"/>
      <c r="BL76" s="49">
        <v>15</v>
      </c>
      <c r="BM76" s="123"/>
      <c r="BN76" s="49">
        <v>25</v>
      </c>
      <c r="BO76" s="123"/>
      <c r="BP76" s="49">
        <v>5</v>
      </c>
      <c r="BQ76" s="123"/>
      <c r="BR76" s="49">
        <v>30</v>
      </c>
      <c r="BS76" s="123"/>
    </row>
    <row r="78" spans="1:71" x14ac:dyDescent="0.35">
      <c r="BD78" t="s">
        <v>317</v>
      </c>
    </row>
  </sheetData>
  <mergeCells count="17">
    <mergeCell ref="AX2:BR2"/>
    <mergeCell ref="A10:A13"/>
    <mergeCell ref="A21:A30"/>
    <mergeCell ref="AA2:AU2"/>
    <mergeCell ref="A3:C3"/>
    <mergeCell ref="A4:A9"/>
    <mergeCell ref="A14:A20"/>
    <mergeCell ref="D40:X40"/>
    <mergeCell ref="AA40:AU40"/>
    <mergeCell ref="AX40:BR40"/>
    <mergeCell ref="A42:A47"/>
    <mergeCell ref="A48:A51"/>
    <mergeCell ref="A31:A36"/>
    <mergeCell ref="A40:C40"/>
    <mergeCell ref="A2:C2"/>
    <mergeCell ref="A59:A68"/>
    <mergeCell ref="A69:A74"/>
  </mergeCells>
  <pageMargins left="0.7" right="0.7" top="0.75" bottom="0.75" header="0.3" footer="0.3"/>
  <pageSetup paperSize="8" scale="3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A846A8"/>
    <pageSetUpPr fitToPage="1"/>
  </sheetPr>
  <dimension ref="C1:AD70"/>
  <sheetViews>
    <sheetView showGridLines="0" topLeftCell="B53" workbookViewId="0">
      <selection activeCell="D55" sqref="D55"/>
    </sheetView>
  </sheetViews>
  <sheetFormatPr defaultRowHeight="14.5" x14ac:dyDescent="0.35"/>
  <cols>
    <col min="1" max="1" width="0.90625" customWidth="1"/>
    <col min="2" max="2" width="1" customWidth="1"/>
    <col min="4" max="4" width="13.90625" customWidth="1"/>
    <col min="5" max="5" width="9.26953125" customWidth="1"/>
    <col min="6" max="6" width="7.54296875" customWidth="1"/>
    <col min="7" max="7" width="7.6328125" customWidth="1"/>
    <col min="8" max="8" width="6.6328125" customWidth="1"/>
    <col min="9" max="9" width="7.54296875" customWidth="1"/>
    <col min="10" max="10" width="7.81640625" customWidth="1"/>
    <col min="11" max="11" width="7.7265625" customWidth="1"/>
    <col min="12" max="12" width="5.453125" customWidth="1"/>
    <col min="13" max="13" width="8.453125" customWidth="1"/>
    <col min="14" max="14" width="7.7265625" customWidth="1"/>
    <col min="15" max="15" width="7.81640625" customWidth="1"/>
    <col min="16" max="16" width="7" customWidth="1"/>
    <col min="17" max="17" width="9" customWidth="1"/>
    <col min="19" max="19" width="5.90625" customWidth="1"/>
    <col min="20" max="20" width="5.54296875" customWidth="1"/>
    <col min="23" max="23" width="2.36328125" customWidth="1"/>
    <col min="24" max="24" width="5.36328125" customWidth="1"/>
    <col min="27" max="27" width="5.54296875" customWidth="1"/>
    <col min="28" max="28" width="5.08984375" customWidth="1"/>
  </cols>
  <sheetData>
    <row r="1" spans="3:25" ht="132" customHeight="1" thickBot="1" x14ac:dyDescent="0.4">
      <c r="D1" s="19" t="s">
        <v>134</v>
      </c>
      <c r="E1" s="67" t="s">
        <v>140</v>
      </c>
      <c r="F1" s="200" t="s">
        <v>201</v>
      </c>
      <c r="G1" s="119" t="s">
        <v>200</v>
      </c>
      <c r="H1" s="119" t="s">
        <v>135</v>
      </c>
      <c r="I1" s="119" t="s">
        <v>231</v>
      </c>
      <c r="J1" s="119" t="s">
        <v>132</v>
      </c>
      <c r="K1" s="119" t="s">
        <v>136</v>
      </c>
      <c r="L1" s="119" t="s">
        <v>139</v>
      </c>
      <c r="M1" s="119" t="s">
        <v>195</v>
      </c>
      <c r="N1" s="119" t="s">
        <v>232</v>
      </c>
      <c r="O1" s="119" t="s">
        <v>196</v>
      </c>
      <c r="P1" s="201" t="s">
        <v>133</v>
      </c>
      <c r="R1" s="165" t="s">
        <v>260</v>
      </c>
    </row>
    <row r="2" spans="3:25" x14ac:dyDescent="0.35">
      <c r="C2" s="690" t="s">
        <v>220</v>
      </c>
      <c r="D2" s="118" t="s">
        <v>0</v>
      </c>
      <c r="E2" s="6"/>
      <c r="F2" s="203">
        <f>F29/100*'Indicator weighting'!E$37</f>
        <v>1</v>
      </c>
      <c r="G2" s="203">
        <f>G29/100*'Indicator weighting'!G$37</f>
        <v>0</v>
      </c>
      <c r="H2" s="203">
        <f>H29/100*'Indicator weighting'!I$37</f>
        <v>-0.35000000000000003</v>
      </c>
      <c r="I2" s="203">
        <f>I29/100*'Indicator weighting'!K$37</f>
        <v>-9.0000000000000011E-2</v>
      </c>
      <c r="J2" s="203">
        <f>J29/100*'Indicator weighting'!M$37</f>
        <v>0</v>
      </c>
      <c r="K2" s="203">
        <f>K29/100*'Indicator weighting'!O$37</f>
        <v>-0.1</v>
      </c>
      <c r="L2" s="203">
        <f>L29/100*'Indicator weighting'!Q$37</f>
        <v>0</v>
      </c>
      <c r="M2" s="203">
        <f>M29/100*'Indicator weighting'!S$37</f>
        <v>0.12</v>
      </c>
      <c r="N2" s="203">
        <f>N29/100*'Indicator weighting'!U$37</f>
        <v>0</v>
      </c>
      <c r="O2" s="203">
        <f>O29/100*'Indicator weighting'!W$37</f>
        <v>0.32000000000000006</v>
      </c>
      <c r="P2" s="204">
        <f>P29/100*'Indicator weighting'!Y$37</f>
        <v>-0.36</v>
      </c>
      <c r="R2" s="179">
        <f>SUMIF(F2:P2,"&lt;0")</f>
        <v>-0.9</v>
      </c>
      <c r="S2" s="180"/>
      <c r="T2" s="180">
        <v>0</v>
      </c>
    </row>
    <row r="3" spans="3:25" x14ac:dyDescent="0.35">
      <c r="C3" s="691"/>
      <c r="D3" s="25" t="s">
        <v>1</v>
      </c>
      <c r="E3" s="7"/>
      <c r="F3" s="202">
        <f>F30/100*'Indicator weighting'!E$37</f>
        <v>1</v>
      </c>
      <c r="G3" s="202">
        <f>G30/100*'Indicator weighting'!G$37</f>
        <v>0</v>
      </c>
      <c r="H3" s="202">
        <f>H30/100*'Indicator weighting'!I$37</f>
        <v>-0.35000000000000003</v>
      </c>
      <c r="I3" s="202">
        <f>I30/100*'Indicator weighting'!K$37</f>
        <v>-9.0000000000000011E-2</v>
      </c>
      <c r="J3" s="202">
        <f>J30/100*'Indicator weighting'!M$37</f>
        <v>0</v>
      </c>
      <c r="K3" s="202">
        <f>K30/100*'Indicator weighting'!O$37</f>
        <v>-0.1</v>
      </c>
      <c r="L3" s="202">
        <f>L30/100*'Indicator weighting'!Q$37</f>
        <v>0</v>
      </c>
      <c r="M3" s="202">
        <f>M30/100*'Indicator weighting'!S$37</f>
        <v>0.12</v>
      </c>
      <c r="N3" s="202">
        <f>N30/100*'Indicator weighting'!U$37</f>
        <v>0</v>
      </c>
      <c r="O3" s="202">
        <f>O30/100*'Indicator weighting'!W$37</f>
        <v>0.32000000000000006</v>
      </c>
      <c r="P3" s="205">
        <f>P30/100*'Indicator weighting'!Y$37</f>
        <v>-0.36</v>
      </c>
      <c r="R3" s="179">
        <f t="shared" ref="R3:R21" si="0">SUMIF(F3:P3,"&lt;0")</f>
        <v>-0.9</v>
      </c>
      <c r="S3" s="7"/>
      <c r="T3" s="7">
        <v>0</v>
      </c>
    </row>
    <row r="4" spans="3:25" x14ac:dyDescent="0.35">
      <c r="C4" s="691"/>
      <c r="D4" s="25" t="s">
        <v>131</v>
      </c>
      <c r="E4" s="7"/>
      <c r="F4" s="202">
        <f>F31/100*'Indicator weighting'!E$37</f>
        <v>-1</v>
      </c>
      <c r="G4" s="202">
        <f>G31/100*'Indicator weighting'!G$37</f>
        <v>0</v>
      </c>
      <c r="H4" s="202">
        <f>H31/100*'Indicator weighting'!I$37</f>
        <v>-0.35000000000000003</v>
      </c>
      <c r="I4" s="202">
        <f>I31/100*'Indicator weighting'!K$37</f>
        <v>-0.12000000000000002</v>
      </c>
      <c r="J4" s="202">
        <f>J31/100*'Indicator weighting'!M$37</f>
        <v>0</v>
      </c>
      <c r="K4" s="202">
        <f>K31/100*'Indicator weighting'!O$37</f>
        <v>-0.1</v>
      </c>
      <c r="L4" s="202">
        <f>L31/100*'Indicator weighting'!Q$37</f>
        <v>0</v>
      </c>
      <c r="M4" s="202">
        <f>M31/100*'Indicator weighting'!S$37</f>
        <v>-8.0000000000000016E-2</v>
      </c>
      <c r="N4" s="202">
        <f>N31/100*'Indicator weighting'!U$37</f>
        <v>-0.11500000000000002</v>
      </c>
      <c r="O4" s="202">
        <f>O31/100*'Indicator weighting'!W$37</f>
        <v>-0.32000000000000006</v>
      </c>
      <c r="P4" s="205">
        <f>P31/100*'Indicator weighting'!Y$37</f>
        <v>-0.36</v>
      </c>
      <c r="R4" s="179">
        <f t="shared" si="0"/>
        <v>-2.4450000000000003</v>
      </c>
      <c r="S4" s="7"/>
      <c r="T4" s="7">
        <v>0</v>
      </c>
    </row>
    <row r="5" spans="3:25" x14ac:dyDescent="0.35">
      <c r="C5" s="691"/>
      <c r="D5" s="25" t="s">
        <v>2</v>
      </c>
      <c r="E5" s="7"/>
      <c r="F5" s="202">
        <f>F33/100*'Indicator weighting'!E$37</f>
        <v>-1</v>
      </c>
      <c r="G5" s="202">
        <f>G33/100*'Indicator weighting'!G$37</f>
        <v>0</v>
      </c>
      <c r="H5" s="202">
        <f>H33/100*'Indicator weighting'!I$37</f>
        <v>-0.17500000000000002</v>
      </c>
      <c r="I5" s="202">
        <f>I33/100*'Indicator weighting'!K$37</f>
        <v>-6.0000000000000012E-2</v>
      </c>
      <c r="J5" s="202">
        <f>J33/100*'Indicator weighting'!M$37</f>
        <v>0</v>
      </c>
      <c r="K5" s="202">
        <f>K33/100*'Indicator weighting'!O$37</f>
        <v>-0.1</v>
      </c>
      <c r="L5" s="202">
        <f>L33/100*'Indicator weighting'!Q$37</f>
        <v>0</v>
      </c>
      <c r="M5" s="202">
        <f>M33/100*'Indicator weighting'!S$37</f>
        <v>4.0000000000000008E-2</v>
      </c>
      <c r="N5" s="202">
        <f>N33/100*'Indicator weighting'!U$37</f>
        <v>0</v>
      </c>
      <c r="O5" s="202">
        <f>O33/100*'Indicator weighting'!W$37</f>
        <v>0</v>
      </c>
      <c r="P5" s="205">
        <f>P33/100*'Indicator weighting'!Y$37</f>
        <v>-0.18</v>
      </c>
      <c r="R5" s="179">
        <f t="shared" si="0"/>
        <v>-1.5150000000000001</v>
      </c>
      <c r="S5" s="7"/>
      <c r="T5" s="7">
        <v>0</v>
      </c>
    </row>
    <row r="6" spans="3:25" s="277" customFormat="1" x14ac:dyDescent="0.35">
      <c r="C6" s="691"/>
      <c r="D6" s="296" t="s">
        <v>23</v>
      </c>
      <c r="E6" s="283"/>
      <c r="F6" s="323"/>
      <c r="G6" s="323"/>
      <c r="H6" s="323"/>
      <c r="I6" s="323"/>
      <c r="J6" s="323">
        <f>J32/100*'Indicator weighting'!M$37</f>
        <v>0</v>
      </c>
      <c r="K6" s="323"/>
      <c r="L6" s="323"/>
      <c r="M6" s="323"/>
      <c r="N6" s="323"/>
      <c r="O6" s="323"/>
      <c r="P6" s="324"/>
      <c r="R6" s="179">
        <f t="shared" si="0"/>
        <v>0</v>
      </c>
      <c r="S6" s="283"/>
      <c r="T6" s="283">
        <v>0</v>
      </c>
    </row>
    <row r="7" spans="3:25" x14ac:dyDescent="0.35">
      <c r="C7" s="691"/>
      <c r="D7" s="117" t="s">
        <v>198</v>
      </c>
      <c r="E7" s="2"/>
      <c r="F7" s="202">
        <f>F34/100*'Indicator weighting'!E$37</f>
        <v>-1</v>
      </c>
      <c r="G7" s="202">
        <f>G34/100*'Indicator weighting'!G$37</f>
        <v>0</v>
      </c>
      <c r="H7" s="202">
        <f>H34/100*'Indicator weighting'!I$37</f>
        <v>-0.17500000000000002</v>
      </c>
      <c r="I7" s="202">
        <f>I34/100*'Indicator weighting'!K$37</f>
        <v>6.0000000000000012E-2</v>
      </c>
      <c r="J7" s="202">
        <f>J34/100*'Indicator weighting'!M$37</f>
        <v>0</v>
      </c>
      <c r="K7" s="202">
        <f>K34/100*'Indicator weighting'!O$37</f>
        <v>0.1</v>
      </c>
      <c r="L7" s="202">
        <f>L34/100*'Indicator weighting'!Q$37</f>
        <v>0</v>
      </c>
      <c r="M7" s="202">
        <f>M34/100*'Indicator weighting'!S$37</f>
        <v>8.0000000000000016E-2</v>
      </c>
      <c r="N7" s="202">
        <f>N34/100*'Indicator weighting'!U$37</f>
        <v>0.11500000000000002</v>
      </c>
      <c r="O7" s="202">
        <f>O34/100*'Indicator weighting'!W$37</f>
        <v>0.32000000000000006</v>
      </c>
      <c r="P7" s="205">
        <f>P34/100*'Indicator weighting'!Y$37</f>
        <v>0</v>
      </c>
      <c r="R7" s="179">
        <f t="shared" si="0"/>
        <v>-1.175</v>
      </c>
      <c r="S7" s="7"/>
      <c r="T7" s="7">
        <v>0</v>
      </c>
    </row>
    <row r="8" spans="3:25" ht="15" thickBot="1" x14ac:dyDescent="0.4">
      <c r="C8" s="692"/>
      <c r="D8" s="27" t="s">
        <v>199</v>
      </c>
      <c r="E8" s="5"/>
      <c r="F8" s="206">
        <f>F35/100*'Indicator weighting'!E$37</f>
        <v>-2</v>
      </c>
      <c r="G8" s="206">
        <f>G35/100*'Indicator weighting'!G$37</f>
        <v>0</v>
      </c>
      <c r="H8" s="206">
        <f>H35/100*'Indicator weighting'!I$37</f>
        <v>-0.17500000000000002</v>
      </c>
      <c r="I8" s="206">
        <f>I35/100*'Indicator weighting'!K$37</f>
        <v>-6.0000000000000012E-2</v>
      </c>
      <c r="J8" s="206">
        <f>J35/100*'Indicator weighting'!M$37</f>
        <v>2.0000000000000004E-2</v>
      </c>
      <c r="K8" s="206">
        <f>K35/100*'Indicator weighting'!O$37</f>
        <v>0</v>
      </c>
      <c r="L8" s="206">
        <f>L35/100*'Indicator weighting'!Q$37</f>
        <v>0</v>
      </c>
      <c r="M8" s="206">
        <f>M35/100*'Indicator weighting'!S$37</f>
        <v>-8.0000000000000016E-2</v>
      </c>
      <c r="N8" s="206">
        <f>N35/100*'Indicator weighting'!U$37</f>
        <v>-0.11500000000000002</v>
      </c>
      <c r="O8" s="206">
        <f>O35/100*'Indicator weighting'!W$37</f>
        <v>0.32000000000000006</v>
      </c>
      <c r="P8" s="207">
        <f>P35/100*'Indicator weighting'!Y$37</f>
        <v>-0.18</v>
      </c>
      <c r="R8" s="179">
        <f t="shared" si="0"/>
        <v>-2.6100000000000003</v>
      </c>
      <c r="S8" s="178"/>
      <c r="T8" s="178">
        <v>0</v>
      </c>
    </row>
    <row r="9" spans="3:25" x14ac:dyDescent="0.35">
      <c r="C9" s="690" t="s">
        <v>138</v>
      </c>
      <c r="D9" s="118" t="s">
        <v>0</v>
      </c>
      <c r="E9" s="6"/>
      <c r="F9" s="203">
        <f>F36/100*'Indicator weighting'!AB$37</f>
        <v>0.60000000000000009</v>
      </c>
      <c r="G9" s="203">
        <f>G36/100*'Indicator weighting'!AD$37</f>
        <v>0</v>
      </c>
      <c r="H9" s="203">
        <f>H36/100*'Indicator weighting'!AF$37</f>
        <v>-0.84000000000000008</v>
      </c>
      <c r="I9" s="203">
        <f>I36/100*'Indicator weighting'!AH$37</f>
        <v>-0.05</v>
      </c>
      <c r="J9" s="203">
        <f>J36/100*'Indicator weighting'!AJ$37</f>
        <v>0</v>
      </c>
      <c r="K9" s="203">
        <f>K36/100*'Indicator weighting'!AL$37</f>
        <v>-0.4</v>
      </c>
      <c r="L9" s="203">
        <f>L36/100*'Indicator weighting'!AN$37</f>
        <v>0</v>
      </c>
      <c r="M9" s="203">
        <f>M36/100*'Indicator weighting'!AP$37</f>
        <v>0.2</v>
      </c>
      <c r="N9" s="203">
        <f>N36/100*'Indicator weighting'!AR$37</f>
        <v>0</v>
      </c>
      <c r="O9" s="203">
        <f>O36/100*'Indicator weighting'!AT$37</f>
        <v>0.36000000000000004</v>
      </c>
      <c r="P9" s="204">
        <f>P36/100*'Indicator weighting'!AV$37</f>
        <v>-0.38</v>
      </c>
      <c r="R9" s="179">
        <f t="shared" si="0"/>
        <v>-1.67</v>
      </c>
      <c r="T9">
        <v>0</v>
      </c>
    </row>
    <row r="10" spans="3:25" x14ac:dyDescent="0.35">
      <c r="C10" s="691"/>
      <c r="D10" s="25" t="s">
        <v>1</v>
      </c>
      <c r="E10" s="7"/>
      <c r="F10" s="202">
        <f>F37/100*'Indicator weighting'!AB$37</f>
        <v>0.60000000000000009</v>
      </c>
      <c r="G10" s="202">
        <f>G37/100*'Indicator weighting'!AD$37</f>
        <v>0</v>
      </c>
      <c r="H10" s="202">
        <f>H37/100*'Indicator weighting'!AF$37</f>
        <v>-0.84000000000000008</v>
      </c>
      <c r="I10" s="202">
        <f>I37/100*'Indicator weighting'!AH$37</f>
        <v>-0.05</v>
      </c>
      <c r="J10" s="202">
        <f>J37/100*'Indicator weighting'!AJ$37</f>
        <v>0</v>
      </c>
      <c r="K10" s="202">
        <f>K37/100*'Indicator weighting'!AL$37</f>
        <v>-0.4</v>
      </c>
      <c r="L10" s="202">
        <f>L37/100*'Indicator weighting'!AN$37</f>
        <v>0</v>
      </c>
      <c r="M10" s="202">
        <f>M37/100*'Indicator weighting'!AP$37</f>
        <v>0.12</v>
      </c>
      <c r="N10" s="202">
        <f>N37/100*'Indicator weighting'!AR$37</f>
        <v>0</v>
      </c>
      <c r="O10" s="202">
        <f>O37/100*'Indicator weighting'!AT$37</f>
        <v>0.36000000000000004</v>
      </c>
      <c r="P10" s="205">
        <f>P37/100*'Indicator weighting'!AV$37</f>
        <v>-0.38</v>
      </c>
      <c r="R10" s="179">
        <f t="shared" si="0"/>
        <v>-1.67</v>
      </c>
      <c r="T10">
        <v>0</v>
      </c>
    </row>
    <row r="11" spans="3:25" x14ac:dyDescent="0.35">
      <c r="C11" s="691"/>
      <c r="D11" s="25" t="s">
        <v>23</v>
      </c>
      <c r="E11" s="7"/>
      <c r="F11" s="202">
        <f>F38/100*'Indicator weighting'!AB$37</f>
        <v>-0.30000000000000004</v>
      </c>
      <c r="G11" s="202">
        <f>G38/100*'Indicator weighting'!AD$37</f>
        <v>0</v>
      </c>
      <c r="H11" s="202">
        <f>H38/100*'Indicator weighting'!AF$37</f>
        <v>-0.42000000000000004</v>
      </c>
      <c r="I11" s="202">
        <f>I38/100*'Indicator weighting'!AH$37</f>
        <v>-0.05</v>
      </c>
      <c r="J11" s="202">
        <f>J38/100*'Indicator weighting'!AJ$37</f>
        <v>-0.5</v>
      </c>
      <c r="K11" s="202">
        <f>K38/100*'Indicator weighting'!AL$37</f>
        <v>0</v>
      </c>
      <c r="L11" s="202">
        <f>L38/100*'Indicator weighting'!AN$37</f>
        <v>0</v>
      </c>
      <c r="M11" s="202">
        <f>M38/100*'Indicator weighting'!AP$37</f>
        <v>-4.0000000000000008E-2</v>
      </c>
      <c r="N11" s="202">
        <f>N38/100*'Indicator weighting'!AR$37</f>
        <v>0</v>
      </c>
      <c r="O11" s="202">
        <f>O38/100*'Indicator weighting'!AT$37</f>
        <v>0</v>
      </c>
      <c r="P11" s="205">
        <f>P38/100*'Indicator weighting'!AV$37</f>
        <v>0</v>
      </c>
      <c r="R11" s="179">
        <f t="shared" si="0"/>
        <v>-1.31</v>
      </c>
      <c r="T11">
        <v>0</v>
      </c>
    </row>
    <row r="12" spans="3:25" x14ac:dyDescent="0.35">
      <c r="C12" s="691"/>
      <c r="D12" s="25" t="s">
        <v>137</v>
      </c>
      <c r="E12" s="7"/>
      <c r="F12" s="202">
        <f>F39/100*'Indicator weighting'!AB$37</f>
        <v>-0.60000000000000009</v>
      </c>
      <c r="G12" s="202">
        <f>G39/100*'Indicator weighting'!AD$37</f>
        <v>0</v>
      </c>
      <c r="H12" s="202">
        <f>H39/100*'Indicator weighting'!AF$37</f>
        <v>-0.84000000000000008</v>
      </c>
      <c r="I12" s="202">
        <f>I39/100*'Indicator weighting'!AH$37</f>
        <v>-0.1</v>
      </c>
      <c r="J12" s="202">
        <f>J39/100*'Indicator weighting'!AJ$37</f>
        <v>-0.1</v>
      </c>
      <c r="K12" s="202">
        <f>K39/100*'Indicator weighting'!AL$37</f>
        <v>-0.4</v>
      </c>
      <c r="L12" s="202">
        <f>L39/100*'Indicator weighting'!AN$37</f>
        <v>0</v>
      </c>
      <c r="M12" s="202">
        <f>M39/100*'Indicator weighting'!AP$37</f>
        <v>-0.2</v>
      </c>
      <c r="N12" s="202">
        <f>N39/100*'Indicator weighting'!AR$37</f>
        <v>-6.0000000000000012E-2</v>
      </c>
      <c r="O12" s="202">
        <f>O39/100*'Indicator weighting'!AT$37</f>
        <v>-0.36000000000000004</v>
      </c>
      <c r="P12" s="205">
        <f>P39/100*'Indicator weighting'!AV$37</f>
        <v>-0.38</v>
      </c>
      <c r="R12" s="179">
        <f t="shared" si="0"/>
        <v>-3.0400000000000005</v>
      </c>
      <c r="T12">
        <v>0</v>
      </c>
      <c r="Y12" s="198"/>
    </row>
    <row r="13" spans="3:25" x14ac:dyDescent="0.35">
      <c r="C13" s="691"/>
      <c r="D13" s="117" t="s">
        <v>198</v>
      </c>
      <c r="E13" s="2"/>
      <c r="F13" s="202">
        <f>F40/100*'Indicator weighting'!AB$37</f>
        <v>-0.30000000000000004</v>
      </c>
      <c r="G13" s="202">
        <f>G40/100*'Indicator weighting'!AD$37</f>
        <v>0</v>
      </c>
      <c r="H13" s="202">
        <f>H40/100*'Indicator weighting'!AF$37</f>
        <v>-0.42000000000000004</v>
      </c>
      <c r="I13" s="202">
        <f>I40/100*'Indicator weighting'!AH$37</f>
        <v>-0.05</v>
      </c>
      <c r="J13" s="202">
        <f>J40/100*'Indicator weighting'!AJ$37</f>
        <v>0</v>
      </c>
      <c r="K13" s="202">
        <f>K40/100*'Indicator weighting'!AL$37</f>
        <v>0.4</v>
      </c>
      <c r="L13" s="202">
        <f>L40/100*'Indicator weighting'!AN$37</f>
        <v>0</v>
      </c>
      <c r="M13" s="202">
        <f>M40/100*'Indicator weighting'!AP$37</f>
        <v>8.0000000000000016E-2</v>
      </c>
      <c r="N13" s="202">
        <f>N40/100*'Indicator weighting'!AR$37</f>
        <v>6.0000000000000012E-2</v>
      </c>
      <c r="O13" s="202">
        <f>O40/100*'Indicator weighting'!AT$37</f>
        <v>0.72000000000000008</v>
      </c>
      <c r="P13" s="205">
        <f>P40/100*'Indicator weighting'!AV$37</f>
        <v>0.19</v>
      </c>
      <c r="R13" s="179">
        <f t="shared" si="0"/>
        <v>-0.77000000000000013</v>
      </c>
      <c r="T13">
        <v>0</v>
      </c>
      <c r="Y13" s="198"/>
    </row>
    <row r="14" spans="3:25" ht="15" thickBot="1" x14ac:dyDescent="0.4">
      <c r="C14" s="692"/>
      <c r="D14" s="27" t="s">
        <v>199</v>
      </c>
      <c r="E14" s="5"/>
      <c r="F14" s="206">
        <f>F41/100*'Indicator weighting'!AB$37</f>
        <v>-0.30000000000000004</v>
      </c>
      <c r="G14" s="206">
        <f>G41/100*'Indicator weighting'!AD$37</f>
        <v>0</v>
      </c>
      <c r="H14" s="206">
        <f>H41/100*'Indicator weighting'!AF$37</f>
        <v>-0.42000000000000004</v>
      </c>
      <c r="I14" s="206">
        <f>I41/100*'Indicator weighting'!AH$37</f>
        <v>-0.05</v>
      </c>
      <c r="J14" s="206">
        <f>J41/100*'Indicator weighting'!AJ$37</f>
        <v>-0.2</v>
      </c>
      <c r="K14" s="206">
        <f>K41/100*'Indicator weighting'!AL$37</f>
        <v>-0.4</v>
      </c>
      <c r="L14" s="206">
        <f>L41/100*'Indicator weighting'!AN$37</f>
        <v>0</v>
      </c>
      <c r="M14" s="206">
        <f>M41/100*'Indicator weighting'!AP$37</f>
        <v>0.16000000000000003</v>
      </c>
      <c r="N14" s="206">
        <f>N41/100*'Indicator weighting'!AR$37</f>
        <v>-6.0000000000000012E-2</v>
      </c>
      <c r="O14" s="206">
        <f>O41/100*'Indicator weighting'!AT$37</f>
        <v>-0.36000000000000004</v>
      </c>
      <c r="P14" s="207">
        <f>P41/100*'Indicator weighting'!AV$37</f>
        <v>-0.19</v>
      </c>
      <c r="R14" s="179">
        <f t="shared" si="0"/>
        <v>-1.9800000000000002</v>
      </c>
      <c r="T14">
        <v>0</v>
      </c>
      <c r="Y14" s="199"/>
    </row>
    <row r="15" spans="3:25" x14ac:dyDescent="0.35">
      <c r="C15" s="690" t="s">
        <v>219</v>
      </c>
      <c r="D15" s="208" t="s">
        <v>0</v>
      </c>
      <c r="E15" s="212"/>
      <c r="F15" s="203">
        <f>F42/100*'Indicator weighting'!AY$37</f>
        <v>1</v>
      </c>
      <c r="G15" s="203">
        <f>G42/100*'Indicator weighting'!BA$37</f>
        <v>0</v>
      </c>
      <c r="H15" s="203">
        <f>H42/100*'Indicator weighting'!BC$37</f>
        <v>-0.32000000000000006</v>
      </c>
      <c r="I15" s="203">
        <f>I42/100*'Indicator weighting'!BE$37</f>
        <v>-9.0000000000000011E-2</v>
      </c>
      <c r="J15" s="203">
        <f>J42/100*'Indicator weighting'!BG$37</f>
        <v>0</v>
      </c>
      <c r="K15" s="203">
        <f>K42/100*'Indicator weighting'!BI$37</f>
        <v>-0.13999999999999999</v>
      </c>
      <c r="L15" s="203">
        <f>L42/100*'Indicator weighting'!BK$37</f>
        <v>0</v>
      </c>
      <c r="M15" s="203">
        <f>M42/100*'Indicator weighting'!BM$37</f>
        <v>0.12</v>
      </c>
      <c r="N15" s="203">
        <f>N42/100*'Indicator weighting'!BO$37</f>
        <v>0</v>
      </c>
      <c r="O15" s="203">
        <f>O42/100*'Indicator weighting'!BQ$37</f>
        <v>0.32000000000000006</v>
      </c>
      <c r="P15" s="204">
        <f>P42/100*'Indicator weighting'!BS$37</f>
        <v>-0.27999999999999997</v>
      </c>
      <c r="R15" s="179">
        <f t="shared" si="0"/>
        <v>-0.83000000000000007</v>
      </c>
      <c r="S15" s="180"/>
      <c r="T15" s="180">
        <v>0</v>
      </c>
      <c r="Y15" s="198"/>
    </row>
    <row r="16" spans="3:25" x14ac:dyDescent="0.35">
      <c r="C16" s="691"/>
      <c r="D16" s="209" t="s">
        <v>1</v>
      </c>
      <c r="E16" s="213"/>
      <c r="F16" s="202">
        <f>F43/100*'Indicator weighting'!AY$37</f>
        <v>1</v>
      </c>
      <c r="G16" s="202">
        <f>G43/100*'Indicator weighting'!BA$37</f>
        <v>0</v>
      </c>
      <c r="H16" s="202">
        <f>H43/100*'Indicator weighting'!BC$37</f>
        <v>-0.32000000000000006</v>
      </c>
      <c r="I16" s="202">
        <f>I43/100*'Indicator weighting'!BE$37</f>
        <v>-9.0000000000000011E-2</v>
      </c>
      <c r="J16" s="202">
        <f>J43/100*'Indicator weighting'!BG$37</f>
        <v>0</v>
      </c>
      <c r="K16" s="202">
        <f>K43/100*'Indicator weighting'!BI$37</f>
        <v>-0.13999999999999999</v>
      </c>
      <c r="L16" s="202">
        <f>L43/100*'Indicator weighting'!BK$37</f>
        <v>0</v>
      </c>
      <c r="M16" s="202">
        <f>M43/100*'Indicator weighting'!BM$37</f>
        <v>0.12</v>
      </c>
      <c r="N16" s="202">
        <f>N43/100*'Indicator weighting'!BO$37</f>
        <v>0</v>
      </c>
      <c r="O16" s="202">
        <f>O43/100*'Indicator weighting'!BQ$37</f>
        <v>0.32000000000000006</v>
      </c>
      <c r="P16" s="205">
        <f>P43/100*'Indicator weighting'!BS$37</f>
        <v>-0.27999999999999997</v>
      </c>
      <c r="R16" s="179">
        <f t="shared" si="0"/>
        <v>-0.83000000000000007</v>
      </c>
      <c r="S16" s="7"/>
      <c r="T16" s="7">
        <v>0</v>
      </c>
    </row>
    <row r="17" spans="3:20" x14ac:dyDescent="0.35">
      <c r="C17" s="691"/>
      <c r="D17" s="209" t="s">
        <v>131</v>
      </c>
      <c r="E17" s="213"/>
      <c r="F17" s="202">
        <f>F44/100*'Indicator weighting'!AY$37</f>
        <v>-1</v>
      </c>
      <c r="G17" s="202">
        <f>G44/100*'Indicator weighting'!BA$37</f>
        <v>0</v>
      </c>
      <c r="H17" s="202">
        <f>H44/100*'Indicator weighting'!BC$37</f>
        <v>-0.32000000000000006</v>
      </c>
      <c r="I17" s="202">
        <f>I44/100*'Indicator weighting'!BE$37</f>
        <v>-0.12000000000000002</v>
      </c>
      <c r="J17" s="202">
        <f>J44/100*'Indicator weighting'!BG$37</f>
        <v>0</v>
      </c>
      <c r="K17" s="202">
        <f>K44/100*'Indicator weighting'!BI$37</f>
        <v>-0.13999999999999999</v>
      </c>
      <c r="L17" s="202">
        <f>L44/100*'Indicator weighting'!BK$37</f>
        <v>0</v>
      </c>
      <c r="M17" s="202">
        <f>M44/100*'Indicator weighting'!BM$37</f>
        <v>-8.0000000000000016E-2</v>
      </c>
      <c r="N17" s="202">
        <f>N44/100*'Indicator weighting'!BO$37</f>
        <v>-0.05</v>
      </c>
      <c r="O17" s="202">
        <f>O44/100*'Indicator weighting'!BQ$37</f>
        <v>-0.32000000000000006</v>
      </c>
      <c r="P17" s="205">
        <f>P44/100*'Indicator weighting'!BS$37</f>
        <v>-0.27999999999999997</v>
      </c>
      <c r="R17" s="179">
        <f t="shared" si="0"/>
        <v>-2.31</v>
      </c>
      <c r="S17" s="7"/>
      <c r="T17" s="7">
        <v>0</v>
      </c>
    </row>
    <row r="18" spans="3:20" s="277" customFormat="1" x14ac:dyDescent="0.35">
      <c r="C18" s="691"/>
      <c r="D18" s="325" t="s">
        <v>128</v>
      </c>
      <c r="E18" s="326"/>
      <c r="F18" s="323"/>
      <c r="G18" s="323"/>
      <c r="H18" s="323"/>
      <c r="I18" s="323"/>
      <c r="J18" s="323">
        <f>J45/100*'Indicator weighting'!BG$37</f>
        <v>0</v>
      </c>
      <c r="K18" s="323"/>
      <c r="L18" s="323"/>
      <c r="M18" s="323"/>
      <c r="N18" s="323"/>
      <c r="O18" s="323"/>
      <c r="P18" s="324"/>
      <c r="R18" s="179">
        <f t="shared" si="0"/>
        <v>0</v>
      </c>
      <c r="S18" s="283"/>
      <c r="T18" s="283">
        <v>0</v>
      </c>
    </row>
    <row r="19" spans="3:20" x14ac:dyDescent="0.35">
      <c r="C19" s="691"/>
      <c r="D19" s="209" t="s">
        <v>2</v>
      </c>
      <c r="E19" s="213"/>
      <c r="F19" s="202">
        <f>F46/100*'Indicator weighting'!AY$37</f>
        <v>-1</v>
      </c>
      <c r="G19" s="202">
        <f>G46/100*'Indicator weighting'!BA$37</f>
        <v>0</v>
      </c>
      <c r="H19" s="202">
        <f>H46/100*'Indicator weighting'!BC$37</f>
        <v>-0.16000000000000003</v>
      </c>
      <c r="I19" s="202">
        <f>I46/100*'Indicator weighting'!BE$37</f>
        <v>-6.0000000000000012E-2</v>
      </c>
      <c r="J19" s="202">
        <f>J46/100*'Indicator weighting'!BG$37</f>
        <v>0</v>
      </c>
      <c r="K19" s="202">
        <f>K46/100*'Indicator weighting'!BI$37</f>
        <v>-0.13999999999999999</v>
      </c>
      <c r="L19" s="202">
        <f>L46/100*'Indicator weighting'!BK$37</f>
        <v>0</v>
      </c>
      <c r="M19" s="202">
        <f>M46/100*'Indicator weighting'!BM$37</f>
        <v>4.0000000000000008E-2</v>
      </c>
      <c r="N19" s="202">
        <f>N46/100*'Indicator weighting'!BO$37</f>
        <v>0</v>
      </c>
      <c r="O19" s="202">
        <f>O46/100*'Indicator weighting'!BQ$37</f>
        <v>0</v>
      </c>
      <c r="P19" s="205">
        <f>P46/100*'Indicator weighting'!BS$37</f>
        <v>-0.13999999999999999</v>
      </c>
      <c r="R19" s="179">
        <f t="shared" si="0"/>
        <v>-1.5</v>
      </c>
      <c r="S19" s="7"/>
      <c r="T19" s="7">
        <v>0</v>
      </c>
    </row>
    <row r="20" spans="3:20" x14ac:dyDescent="0.35">
      <c r="C20" s="691"/>
      <c r="D20" s="210" t="s">
        <v>198</v>
      </c>
      <c r="E20" s="213"/>
      <c r="F20" s="202">
        <f>F47/100*'Indicator weighting'!AY$37</f>
        <v>-1</v>
      </c>
      <c r="G20" s="202">
        <f>G47/100*'Indicator weighting'!BA$37</f>
        <v>0</v>
      </c>
      <c r="H20" s="202">
        <f>H47/100*'Indicator weighting'!BC$37</f>
        <v>-0.16000000000000003</v>
      </c>
      <c r="I20" s="202">
        <f>I47/100*'Indicator weighting'!BE$37</f>
        <v>6.0000000000000012E-2</v>
      </c>
      <c r="J20" s="202">
        <f>J47/100*'Indicator weighting'!BG$37</f>
        <v>0</v>
      </c>
      <c r="K20" s="202">
        <f>K47/100*'Indicator weighting'!BI$37</f>
        <v>0.13999999999999999</v>
      </c>
      <c r="L20" s="202">
        <f>L47/100*'Indicator weighting'!BK$37</f>
        <v>0</v>
      </c>
      <c r="M20" s="202">
        <f>M47/100*'Indicator weighting'!BM$37</f>
        <v>8.0000000000000016E-2</v>
      </c>
      <c r="N20" s="202">
        <f>N47/100*'Indicator weighting'!BO$37</f>
        <v>0.05</v>
      </c>
      <c r="O20" s="202">
        <f>O47/100*'Indicator weighting'!BQ$37</f>
        <v>0.32000000000000006</v>
      </c>
      <c r="P20" s="205">
        <f>P47/100*'Indicator weighting'!BS$37</f>
        <v>0</v>
      </c>
      <c r="R20" s="179">
        <f t="shared" si="0"/>
        <v>-1.1600000000000001</v>
      </c>
      <c r="S20" s="7"/>
      <c r="T20" s="7">
        <v>0</v>
      </c>
    </row>
    <row r="21" spans="3:20" ht="15" thickBot="1" x14ac:dyDescent="0.4">
      <c r="C21" s="692"/>
      <c r="D21" s="211" t="s">
        <v>199</v>
      </c>
      <c r="E21" s="214"/>
      <c r="F21" s="206">
        <f>F48/100*'Indicator weighting'!AY$37</f>
        <v>-2</v>
      </c>
      <c r="G21" s="206">
        <f>G48/100*'Indicator weighting'!BA$37</f>
        <v>0</v>
      </c>
      <c r="H21" s="206">
        <f>H48/100*'Indicator weighting'!BC$37</f>
        <v>-0.16000000000000003</v>
      </c>
      <c r="I21" s="206">
        <f>I48/100*'Indicator weighting'!BE$37</f>
        <v>-6.0000000000000012E-2</v>
      </c>
      <c r="J21" s="206">
        <f>J48/100*'Indicator weighting'!BG$37</f>
        <v>0</v>
      </c>
      <c r="K21" s="206">
        <f>K48/100*'Indicator weighting'!BI$37</f>
        <v>0</v>
      </c>
      <c r="L21" s="206">
        <f>L48/100*'Indicator weighting'!BK$37</f>
        <v>0</v>
      </c>
      <c r="M21" s="206">
        <f>M48/100*'Indicator weighting'!BM$37</f>
        <v>-8.0000000000000016E-2</v>
      </c>
      <c r="N21" s="206">
        <f>N48/100*'Indicator weighting'!BO$37</f>
        <v>-0.05</v>
      </c>
      <c r="O21" s="206">
        <f>O48/100*'Indicator weighting'!BQ$37</f>
        <v>0.32000000000000006</v>
      </c>
      <c r="P21" s="207">
        <f>P48/100*'Indicator weighting'!BS$37</f>
        <v>-0.13999999999999999</v>
      </c>
      <c r="R21" s="179">
        <f t="shared" si="0"/>
        <v>-2.4900000000000002</v>
      </c>
      <c r="S21" s="178"/>
      <c r="T21" s="178">
        <v>0</v>
      </c>
    </row>
    <row r="22" spans="3:20" s="277" customFormat="1" x14ac:dyDescent="0.35">
      <c r="C22" s="428"/>
      <c r="D22" s="283"/>
      <c r="E22" s="283"/>
      <c r="F22" s="429"/>
      <c r="G22" s="429"/>
      <c r="H22" s="429"/>
      <c r="I22" s="429"/>
      <c r="J22" s="429"/>
      <c r="K22" s="429"/>
      <c r="L22" s="429"/>
      <c r="M22" s="429"/>
      <c r="N22" s="429"/>
      <c r="O22" s="429"/>
      <c r="P22" s="429"/>
      <c r="R22" s="430"/>
      <c r="S22" s="283"/>
      <c r="T22" s="283"/>
    </row>
    <row r="23" spans="3:20" x14ac:dyDescent="0.35">
      <c r="D23" s="587" t="s">
        <v>197</v>
      </c>
    </row>
    <row r="24" spans="3:20" x14ac:dyDescent="0.35">
      <c r="C24" s="586" t="s">
        <v>235</v>
      </c>
    </row>
    <row r="25" spans="3:20" x14ac:dyDescent="0.35">
      <c r="C25" t="s">
        <v>236</v>
      </c>
    </row>
    <row r="26" spans="3:20" ht="15" thickBot="1" x14ac:dyDescent="0.4"/>
    <row r="27" spans="3:20" ht="112.5" customHeight="1" x14ac:dyDescent="0.35">
      <c r="C27" s="754" t="s">
        <v>452</v>
      </c>
      <c r="D27" s="754"/>
      <c r="E27" s="67" t="s">
        <v>451</v>
      </c>
      <c r="F27" s="746" t="s">
        <v>447</v>
      </c>
      <c r="G27" s="744" t="s">
        <v>200</v>
      </c>
      <c r="H27" s="744" t="s">
        <v>135</v>
      </c>
      <c r="I27" s="744" t="s">
        <v>231</v>
      </c>
      <c r="J27" s="744" t="s">
        <v>132</v>
      </c>
      <c r="K27" s="744" t="s">
        <v>448</v>
      </c>
      <c r="L27" s="744" t="s">
        <v>139</v>
      </c>
      <c r="M27" s="744" t="s">
        <v>195</v>
      </c>
      <c r="N27" s="744" t="s">
        <v>232</v>
      </c>
      <c r="O27" s="744" t="s">
        <v>196</v>
      </c>
      <c r="P27" s="742" t="s">
        <v>449</v>
      </c>
    </row>
    <row r="28" spans="3:20" s="277" customFormat="1" ht="15" thickBot="1" x14ac:dyDescent="0.4">
      <c r="C28" s="610" t="s">
        <v>450</v>
      </c>
      <c r="D28" s="610"/>
      <c r="E28" s="610"/>
      <c r="F28" s="747"/>
      <c r="G28" s="745"/>
      <c r="H28" s="745"/>
      <c r="I28" s="745"/>
      <c r="J28" s="745"/>
      <c r="K28" s="745"/>
      <c r="L28" s="745"/>
      <c r="M28" s="745"/>
      <c r="N28" s="745"/>
      <c r="O28" s="745"/>
      <c r="P28" s="743"/>
    </row>
    <row r="29" spans="3:20" ht="14.4" customHeight="1" x14ac:dyDescent="0.35">
      <c r="C29" s="748" t="s">
        <v>220</v>
      </c>
      <c r="D29" s="118" t="s">
        <v>0</v>
      </c>
      <c r="E29" s="282"/>
      <c r="F29" s="173">
        <v>20</v>
      </c>
      <c r="G29" s="588">
        <v>-20</v>
      </c>
      <c r="H29" s="588">
        <v>-20</v>
      </c>
      <c r="I29" s="588">
        <v>-15</v>
      </c>
      <c r="J29" s="590">
        <v>0</v>
      </c>
      <c r="K29" s="588">
        <v>-10</v>
      </c>
      <c r="L29" s="590">
        <v>0</v>
      </c>
      <c r="M29" s="588">
        <v>30</v>
      </c>
      <c r="N29" s="588">
        <v>0</v>
      </c>
      <c r="O29" s="588">
        <v>10</v>
      </c>
      <c r="P29" s="168">
        <v>-20</v>
      </c>
    </row>
    <row r="30" spans="3:20" x14ac:dyDescent="0.35">
      <c r="C30" s="749"/>
      <c r="D30" s="296" t="s">
        <v>1</v>
      </c>
      <c r="E30" s="283"/>
      <c r="F30" s="319">
        <v>20</v>
      </c>
      <c r="G30" s="589">
        <v>-20</v>
      </c>
      <c r="H30" s="589">
        <v>-20</v>
      </c>
      <c r="I30" s="589">
        <v>-15</v>
      </c>
      <c r="J30" s="591">
        <v>0</v>
      </c>
      <c r="K30" s="589">
        <v>-10</v>
      </c>
      <c r="L30" s="591">
        <v>0</v>
      </c>
      <c r="M30" s="589">
        <v>30</v>
      </c>
      <c r="N30" s="589">
        <v>0</v>
      </c>
      <c r="O30" s="589">
        <v>10</v>
      </c>
      <c r="P30" s="318">
        <v>-20</v>
      </c>
    </row>
    <row r="31" spans="3:20" x14ac:dyDescent="0.35">
      <c r="C31" s="749"/>
      <c r="D31" s="296" t="s">
        <v>131</v>
      </c>
      <c r="E31" s="283"/>
      <c r="F31" s="319">
        <v>-20</v>
      </c>
      <c r="G31" s="589">
        <v>-20</v>
      </c>
      <c r="H31" s="589">
        <v>-20</v>
      </c>
      <c r="I31" s="589">
        <v>-20</v>
      </c>
      <c r="J31" s="589">
        <v>0</v>
      </c>
      <c r="K31" s="589">
        <v>-10</v>
      </c>
      <c r="L31" s="591">
        <v>0</v>
      </c>
      <c r="M31" s="589">
        <v>-20</v>
      </c>
      <c r="N31" s="589">
        <v>-10</v>
      </c>
      <c r="O31" s="589">
        <v>-10</v>
      </c>
      <c r="P31" s="318">
        <v>-20</v>
      </c>
    </row>
    <row r="32" spans="3:20" s="277" customFormat="1" hidden="1" x14ac:dyDescent="0.35">
      <c r="C32" s="749"/>
      <c r="D32" s="296" t="s">
        <v>23</v>
      </c>
      <c r="E32" s="283"/>
      <c r="F32" s="319"/>
      <c r="G32" s="589"/>
      <c r="H32" s="589"/>
      <c r="I32" s="589"/>
      <c r="J32" s="589"/>
      <c r="K32" s="589"/>
      <c r="L32" s="591"/>
      <c r="M32" s="589"/>
      <c r="N32" s="589"/>
      <c r="O32" s="589"/>
      <c r="P32" s="318"/>
    </row>
    <row r="33" spans="3:17" x14ac:dyDescent="0.35">
      <c r="C33" s="749"/>
      <c r="D33" s="296" t="s">
        <v>2</v>
      </c>
      <c r="E33" s="283"/>
      <c r="F33" s="319">
        <v>-20</v>
      </c>
      <c r="G33" s="589">
        <v>-20</v>
      </c>
      <c r="H33" s="589">
        <v>-10</v>
      </c>
      <c r="I33" s="589">
        <v>-10</v>
      </c>
      <c r="J33" s="589">
        <v>0</v>
      </c>
      <c r="K33" s="589">
        <v>-10</v>
      </c>
      <c r="L33" s="591">
        <v>0</v>
      </c>
      <c r="M33" s="589">
        <v>10</v>
      </c>
      <c r="N33" s="589">
        <v>0</v>
      </c>
      <c r="O33" s="589">
        <v>0</v>
      </c>
      <c r="P33" s="318">
        <v>-10</v>
      </c>
    </row>
    <row r="34" spans="3:17" x14ac:dyDescent="0.35">
      <c r="C34" s="749"/>
      <c r="D34" s="601" t="s">
        <v>198</v>
      </c>
      <c r="E34" s="2"/>
      <c r="F34" s="319">
        <v>-20</v>
      </c>
      <c r="G34" s="589">
        <v>20</v>
      </c>
      <c r="H34" s="589">
        <v>-10</v>
      </c>
      <c r="I34" s="589">
        <v>10</v>
      </c>
      <c r="J34" s="591">
        <v>0</v>
      </c>
      <c r="K34" s="589">
        <v>10</v>
      </c>
      <c r="L34" s="591">
        <v>0</v>
      </c>
      <c r="M34" s="589">
        <v>20</v>
      </c>
      <c r="N34" s="589">
        <v>10</v>
      </c>
      <c r="O34" s="589">
        <v>10</v>
      </c>
      <c r="P34" s="318">
        <v>0</v>
      </c>
    </row>
    <row r="35" spans="3:17" ht="15" thickBot="1" x14ac:dyDescent="0.4">
      <c r="C35" s="750"/>
      <c r="D35" s="602" t="s">
        <v>199</v>
      </c>
      <c r="E35" s="281"/>
      <c r="F35" s="176">
        <v>-40</v>
      </c>
      <c r="G35" s="594">
        <v>-40</v>
      </c>
      <c r="H35" s="594">
        <v>-10</v>
      </c>
      <c r="I35" s="594">
        <v>-10</v>
      </c>
      <c r="J35" s="594">
        <v>20</v>
      </c>
      <c r="K35" s="594">
        <v>0</v>
      </c>
      <c r="L35" s="609">
        <v>0</v>
      </c>
      <c r="M35" s="594">
        <v>-20</v>
      </c>
      <c r="N35" s="594">
        <v>-10</v>
      </c>
      <c r="O35" s="594">
        <v>10</v>
      </c>
      <c r="P35" s="172">
        <v>-10</v>
      </c>
    </row>
    <row r="36" spans="3:17" ht="14.4" customHeight="1" x14ac:dyDescent="0.35">
      <c r="C36" s="751" t="s">
        <v>138</v>
      </c>
      <c r="D36" s="603" t="s">
        <v>0</v>
      </c>
      <c r="E36" s="24"/>
      <c r="F36" s="608">
        <v>20</v>
      </c>
      <c r="G36" s="597">
        <f>IF(OR('Impact score'!C39="Reeds/Palmiet", 'Impact score'!C40="Reeds/Palmiet"),-20,IF(OR('Impact score'!C39="trees",'Impact score'!C40="Trees"),-10,0))</f>
        <v>0</v>
      </c>
      <c r="H36" s="598">
        <v>-20</v>
      </c>
      <c r="I36" s="598">
        <v>-10</v>
      </c>
      <c r="J36" s="598">
        <v>0</v>
      </c>
      <c r="K36" s="598">
        <v>-10</v>
      </c>
      <c r="L36" s="599">
        <v>0</v>
      </c>
      <c r="M36" s="600">
        <v>50</v>
      </c>
      <c r="N36" s="599">
        <v>0</v>
      </c>
      <c r="O36" s="600">
        <v>10</v>
      </c>
      <c r="P36" s="175">
        <v>-20</v>
      </c>
      <c r="Q36" s="80"/>
    </row>
    <row r="37" spans="3:17" x14ac:dyDescent="0.35">
      <c r="C37" s="752"/>
      <c r="D37" s="587" t="s">
        <v>1</v>
      </c>
      <c r="E37" s="26"/>
      <c r="F37" s="174">
        <v>20</v>
      </c>
      <c r="G37" s="597">
        <f>IF(OR('Impact score'!C39="Reeds/Palmiet", 'Impact score'!C40="Reeds/Palmiet"),-20,IF(OR('Impact score'!C39="trees",'Impact score'!C40="Trees"),-10,0))</f>
        <v>0</v>
      </c>
      <c r="H37" s="589">
        <v>-20</v>
      </c>
      <c r="I37" s="598">
        <v>-10</v>
      </c>
      <c r="J37" s="598">
        <v>0</v>
      </c>
      <c r="K37" s="598">
        <v>-10</v>
      </c>
      <c r="L37" s="599">
        <v>0</v>
      </c>
      <c r="M37" s="600">
        <v>30</v>
      </c>
      <c r="N37" s="599">
        <v>0</v>
      </c>
      <c r="O37" s="600">
        <v>10</v>
      </c>
      <c r="P37" s="175">
        <v>-20</v>
      </c>
      <c r="Q37" s="80"/>
    </row>
    <row r="38" spans="3:17" x14ac:dyDescent="0.35">
      <c r="C38" s="752"/>
      <c r="D38" s="587" t="s">
        <v>23</v>
      </c>
      <c r="E38" s="26"/>
      <c r="F38" s="174">
        <v>-10</v>
      </c>
      <c r="G38" s="591">
        <f>IF(OR('Impact score'!C39="Reeds/Palmiet", 'Impact score'!C40="Reeds/Palmiet"),-10,0)</f>
        <v>0</v>
      </c>
      <c r="H38" s="589">
        <v>-10</v>
      </c>
      <c r="I38" s="589">
        <v>-10</v>
      </c>
      <c r="J38" s="589">
        <v>-100</v>
      </c>
      <c r="K38" s="591">
        <v>0</v>
      </c>
      <c r="L38" s="592">
        <v>-10</v>
      </c>
      <c r="M38" s="593">
        <v>-10</v>
      </c>
      <c r="N38" s="593">
        <v>0</v>
      </c>
      <c r="O38" s="592">
        <v>0</v>
      </c>
      <c r="P38" s="170">
        <v>0</v>
      </c>
      <c r="Q38" s="80"/>
    </row>
    <row r="39" spans="3:17" x14ac:dyDescent="0.35">
      <c r="C39" s="752"/>
      <c r="D39" s="587" t="s">
        <v>137</v>
      </c>
      <c r="E39" s="26"/>
      <c r="F39" s="174">
        <v>-20</v>
      </c>
      <c r="G39" s="597">
        <f>IF(OR('Impact score'!C39="Reeds/Palmiet", 'Impact score'!C40="Reeds/Palmiet"),-10,IF(OR('Impact score'!C39="trees",'Impact score'!C40="Trees"),10,0))</f>
        <v>0</v>
      </c>
      <c r="H39" s="589">
        <v>-20</v>
      </c>
      <c r="I39" s="589">
        <v>-20</v>
      </c>
      <c r="J39" s="589">
        <v>-20</v>
      </c>
      <c r="K39" s="589">
        <v>-10</v>
      </c>
      <c r="L39" s="592">
        <v>-10</v>
      </c>
      <c r="M39" s="593">
        <v>-50</v>
      </c>
      <c r="N39" s="593">
        <v>-10</v>
      </c>
      <c r="O39" s="593">
        <v>-10</v>
      </c>
      <c r="P39" s="170">
        <v>-20</v>
      </c>
      <c r="Q39" s="80"/>
    </row>
    <row r="40" spans="3:17" x14ac:dyDescent="0.35">
      <c r="C40" s="752"/>
      <c r="D40" s="604" t="s">
        <v>198</v>
      </c>
      <c r="E40" s="4"/>
      <c r="F40" s="174">
        <v>-10</v>
      </c>
      <c r="G40" s="589">
        <v>10</v>
      </c>
      <c r="H40" s="589">
        <v>-10</v>
      </c>
      <c r="I40" s="589">
        <v>-10</v>
      </c>
      <c r="J40" s="591">
        <v>0</v>
      </c>
      <c r="K40" s="589">
        <v>10</v>
      </c>
      <c r="L40" s="592">
        <v>-10</v>
      </c>
      <c r="M40" s="593">
        <v>20</v>
      </c>
      <c r="N40" s="593">
        <v>10</v>
      </c>
      <c r="O40" s="593">
        <v>20</v>
      </c>
      <c r="P40" s="170">
        <v>10</v>
      </c>
    </row>
    <row r="41" spans="3:17" ht="15" thickBot="1" x14ac:dyDescent="0.4">
      <c r="C41" s="753"/>
      <c r="D41" s="605" t="s">
        <v>199</v>
      </c>
      <c r="E41" s="28"/>
      <c r="F41" s="176">
        <v>-10</v>
      </c>
      <c r="G41" s="594">
        <v>-10</v>
      </c>
      <c r="H41" s="594">
        <v>-10</v>
      </c>
      <c r="I41" s="594">
        <v>-10</v>
      </c>
      <c r="J41" s="594">
        <v>-40</v>
      </c>
      <c r="K41" s="594">
        <v>-10</v>
      </c>
      <c r="L41" s="595">
        <v>-20</v>
      </c>
      <c r="M41" s="596">
        <v>40</v>
      </c>
      <c r="N41" s="596">
        <v>-10</v>
      </c>
      <c r="O41" s="596">
        <v>-10</v>
      </c>
      <c r="P41" s="172">
        <v>-10</v>
      </c>
    </row>
    <row r="42" spans="3:17" ht="14.4" customHeight="1" x14ac:dyDescent="0.35">
      <c r="C42" s="748" t="s">
        <v>219</v>
      </c>
      <c r="D42" s="606" t="s">
        <v>0</v>
      </c>
      <c r="E42" s="11"/>
      <c r="F42" s="173">
        <v>20</v>
      </c>
      <c r="G42" s="588">
        <v>-20</v>
      </c>
      <c r="H42" s="598">
        <v>-20</v>
      </c>
      <c r="I42" s="588">
        <v>-15</v>
      </c>
      <c r="J42" s="590">
        <v>0</v>
      </c>
      <c r="K42" s="588">
        <v>-10</v>
      </c>
      <c r="L42" s="590">
        <v>0</v>
      </c>
      <c r="M42" s="588">
        <v>30</v>
      </c>
      <c r="N42" s="588">
        <v>0</v>
      </c>
      <c r="O42" s="588">
        <v>10</v>
      </c>
      <c r="P42" s="168">
        <v>-20</v>
      </c>
    </row>
    <row r="43" spans="3:17" x14ac:dyDescent="0.35">
      <c r="C43" s="749"/>
      <c r="D43" s="604" t="s">
        <v>1</v>
      </c>
      <c r="E43" s="4"/>
      <c r="F43" s="174">
        <v>20</v>
      </c>
      <c r="G43" s="589">
        <v>-20</v>
      </c>
      <c r="H43" s="589">
        <v>-20</v>
      </c>
      <c r="I43" s="589">
        <v>-15</v>
      </c>
      <c r="J43" s="591">
        <v>0</v>
      </c>
      <c r="K43" s="589">
        <v>-10</v>
      </c>
      <c r="L43" s="591">
        <v>0</v>
      </c>
      <c r="M43" s="589">
        <v>30</v>
      </c>
      <c r="N43" s="589">
        <v>0</v>
      </c>
      <c r="O43" s="589">
        <v>10</v>
      </c>
      <c r="P43" s="170">
        <v>-20</v>
      </c>
    </row>
    <row r="44" spans="3:17" x14ac:dyDescent="0.35">
      <c r="C44" s="749"/>
      <c r="D44" s="604" t="s">
        <v>131</v>
      </c>
      <c r="E44" s="4"/>
      <c r="F44" s="174">
        <v>-20</v>
      </c>
      <c r="G44" s="167">
        <v>-20</v>
      </c>
      <c r="H44" s="167">
        <v>-20</v>
      </c>
      <c r="I44" s="167">
        <v>-20</v>
      </c>
      <c r="J44" s="167">
        <v>0</v>
      </c>
      <c r="K44" s="167">
        <v>-10</v>
      </c>
      <c r="L44" s="169">
        <v>0</v>
      </c>
      <c r="M44" s="167">
        <v>-20</v>
      </c>
      <c r="N44" s="167">
        <v>-10</v>
      </c>
      <c r="O44" s="167">
        <v>-10</v>
      </c>
      <c r="P44" s="170">
        <v>-20</v>
      </c>
    </row>
    <row r="45" spans="3:17" s="277" customFormat="1" hidden="1" x14ac:dyDescent="0.35">
      <c r="C45" s="749"/>
      <c r="D45" s="604" t="s">
        <v>23</v>
      </c>
      <c r="E45" s="280"/>
      <c r="F45" s="319"/>
      <c r="G45" s="316"/>
      <c r="H45" s="316"/>
      <c r="I45" s="316"/>
      <c r="J45" s="316"/>
      <c r="K45" s="316"/>
      <c r="L45" s="317"/>
      <c r="M45" s="316"/>
      <c r="N45" s="316"/>
      <c r="O45" s="316"/>
      <c r="P45" s="318"/>
    </row>
    <row r="46" spans="3:17" x14ac:dyDescent="0.35">
      <c r="C46" s="749"/>
      <c r="D46" s="604" t="s">
        <v>2</v>
      </c>
      <c r="E46" s="4"/>
      <c r="F46" s="174">
        <v>-20</v>
      </c>
      <c r="G46" s="167">
        <v>-20</v>
      </c>
      <c r="H46" s="167">
        <v>-10</v>
      </c>
      <c r="I46" s="167">
        <v>-10</v>
      </c>
      <c r="J46" s="167">
        <v>0</v>
      </c>
      <c r="K46" s="167">
        <v>-10</v>
      </c>
      <c r="L46" s="169">
        <v>0</v>
      </c>
      <c r="M46" s="167">
        <v>10</v>
      </c>
      <c r="N46" s="167">
        <v>0</v>
      </c>
      <c r="O46" s="167">
        <v>0</v>
      </c>
      <c r="P46" s="170">
        <v>-10</v>
      </c>
    </row>
    <row r="47" spans="3:17" x14ac:dyDescent="0.35">
      <c r="C47" s="749"/>
      <c r="D47" s="604" t="s">
        <v>198</v>
      </c>
      <c r="E47" s="4"/>
      <c r="F47" s="174">
        <v>-20</v>
      </c>
      <c r="G47" s="167">
        <v>20</v>
      </c>
      <c r="H47" s="167">
        <v>-10</v>
      </c>
      <c r="I47" s="167">
        <v>10</v>
      </c>
      <c r="J47" s="169">
        <v>0</v>
      </c>
      <c r="K47" s="167">
        <v>10</v>
      </c>
      <c r="L47" s="169">
        <v>0</v>
      </c>
      <c r="M47" s="167">
        <v>20</v>
      </c>
      <c r="N47" s="167">
        <v>10</v>
      </c>
      <c r="O47" s="167">
        <v>10</v>
      </c>
      <c r="P47" s="170">
        <v>0</v>
      </c>
    </row>
    <row r="48" spans="3:17" ht="15" thickBot="1" x14ac:dyDescent="0.4">
      <c r="C48" s="750"/>
      <c r="D48" s="607" t="s">
        <v>199</v>
      </c>
      <c r="E48" s="14"/>
      <c r="F48" s="176">
        <v>-40</v>
      </c>
      <c r="G48" s="171">
        <v>-40</v>
      </c>
      <c r="H48" s="171">
        <v>-10</v>
      </c>
      <c r="I48" s="171">
        <v>-10</v>
      </c>
      <c r="J48" s="171">
        <v>20</v>
      </c>
      <c r="K48" s="171">
        <v>0</v>
      </c>
      <c r="L48" s="177">
        <v>0</v>
      </c>
      <c r="M48" s="171">
        <v>-20</v>
      </c>
      <c r="N48" s="171">
        <v>-10</v>
      </c>
      <c r="O48" s="171">
        <v>10</v>
      </c>
      <c r="P48" s="172">
        <v>-10</v>
      </c>
    </row>
    <row r="49" spans="3:30" x14ac:dyDescent="0.35">
      <c r="D49" s="587"/>
    </row>
    <row r="50" spans="3:30" x14ac:dyDescent="0.35">
      <c r="C50" s="7"/>
      <c r="D50" s="140"/>
      <c r="E50" s="163"/>
      <c r="F50" s="162"/>
      <c r="G50" s="162"/>
      <c r="H50" s="7"/>
      <c r="I50" s="7"/>
    </row>
    <row r="51" spans="3:30" x14ac:dyDescent="0.35">
      <c r="C51" s="7" t="s">
        <v>326</v>
      </c>
      <c r="D51" s="140"/>
      <c r="E51" s="163"/>
      <c r="F51" s="162"/>
      <c r="G51" s="162"/>
      <c r="H51" s="7"/>
      <c r="I51" s="7"/>
    </row>
    <row r="52" spans="3:30" x14ac:dyDescent="0.35">
      <c r="C52" s="7"/>
      <c r="D52" s="140"/>
      <c r="E52" s="163"/>
      <c r="F52" s="162"/>
      <c r="G52" s="162"/>
      <c r="H52" s="7"/>
      <c r="I52" s="7"/>
    </row>
    <row r="53" spans="3:30" x14ac:dyDescent="0.35">
      <c r="D53" s="140"/>
      <c r="E53" s="163"/>
      <c r="F53" s="162"/>
      <c r="G53" s="162"/>
      <c r="H53" s="7"/>
      <c r="I53" s="7"/>
    </row>
    <row r="54" spans="3:30" x14ac:dyDescent="0.35">
      <c r="D54" s="140"/>
      <c r="E54" s="163"/>
      <c r="F54" s="162"/>
      <c r="G54" s="162"/>
      <c r="H54" s="7"/>
      <c r="I54" s="7"/>
    </row>
    <row r="55" spans="3:30" ht="58" x14ac:dyDescent="0.35">
      <c r="D55" s="140"/>
      <c r="E55" s="163"/>
      <c r="F55" s="146" t="s">
        <v>0</v>
      </c>
      <c r="G55" s="7"/>
      <c r="H55" s="7"/>
      <c r="J55" s="146" t="s">
        <v>1</v>
      </c>
      <c r="N55" s="147" t="s">
        <v>238</v>
      </c>
      <c r="Q55" s="147" t="s">
        <v>2</v>
      </c>
      <c r="U55" s="147" t="s">
        <v>23</v>
      </c>
      <c r="Y55" s="147" t="s">
        <v>239</v>
      </c>
      <c r="AC55" s="150" t="s">
        <v>240</v>
      </c>
    </row>
    <row r="57" spans="3:30" x14ac:dyDescent="0.35">
      <c r="C57" t="s">
        <v>453</v>
      </c>
      <c r="D57" s="140"/>
      <c r="E57" s="142">
        <f>P2</f>
        <v>-0.36</v>
      </c>
      <c r="F57" s="143">
        <f>P9</f>
        <v>-0.38</v>
      </c>
      <c r="G57" s="143">
        <f>P15</f>
        <v>-0.27999999999999997</v>
      </c>
      <c r="H57" s="162"/>
      <c r="I57" s="143">
        <f>P3</f>
        <v>-0.36</v>
      </c>
      <c r="J57" s="151">
        <f>P10</f>
        <v>-0.38</v>
      </c>
      <c r="K57" s="151">
        <f>P16</f>
        <v>-0.27999999999999997</v>
      </c>
      <c r="L57" s="152"/>
      <c r="M57" s="151">
        <f>P4</f>
        <v>-0.36</v>
      </c>
      <c r="N57" s="151">
        <f>P12</f>
        <v>-0.38</v>
      </c>
      <c r="O57" s="151">
        <f>P17</f>
        <v>-0.27999999999999997</v>
      </c>
      <c r="P57" s="152"/>
      <c r="Q57" s="151">
        <f>P5</f>
        <v>-0.18</v>
      </c>
      <c r="R57" s="151">
        <f>P19</f>
        <v>-0.13999999999999999</v>
      </c>
      <c r="S57" s="152"/>
      <c r="T57" s="314">
        <f>P6</f>
        <v>0</v>
      </c>
      <c r="U57" s="151">
        <f>P11</f>
        <v>0</v>
      </c>
      <c r="V57" s="314">
        <f>P18</f>
        <v>0</v>
      </c>
      <c r="W57" s="152"/>
      <c r="X57" s="151">
        <f>P7</f>
        <v>0</v>
      </c>
      <c r="Y57" s="151">
        <f>P13</f>
        <v>0.19</v>
      </c>
      <c r="Z57" s="151">
        <f>P20</f>
        <v>0</v>
      </c>
      <c r="AA57" s="152"/>
      <c r="AB57" s="151">
        <f>P8</f>
        <v>-0.18</v>
      </c>
      <c r="AC57" s="151">
        <f>P14</f>
        <v>-0.19</v>
      </c>
      <c r="AD57" s="151">
        <f>P21</f>
        <v>-0.13999999999999999</v>
      </c>
    </row>
    <row r="58" spans="3:30" x14ac:dyDescent="0.35">
      <c r="C58" t="s">
        <v>205</v>
      </c>
      <c r="D58" s="140"/>
      <c r="E58" s="142">
        <f>O2</f>
        <v>0.32000000000000006</v>
      </c>
      <c r="F58" s="143">
        <f>O9</f>
        <v>0.36000000000000004</v>
      </c>
      <c r="G58" s="143">
        <f>O15</f>
        <v>0.32000000000000006</v>
      </c>
      <c r="H58" s="162"/>
      <c r="I58" s="143">
        <f>O3</f>
        <v>0.32000000000000006</v>
      </c>
      <c r="J58" s="151">
        <f>O10</f>
        <v>0.36000000000000004</v>
      </c>
      <c r="K58" s="151">
        <f>O16</f>
        <v>0.32000000000000006</v>
      </c>
      <c r="L58" s="152"/>
      <c r="M58" s="151">
        <f>O4</f>
        <v>-0.32000000000000006</v>
      </c>
      <c r="N58" s="151">
        <f>O12</f>
        <v>-0.36000000000000004</v>
      </c>
      <c r="O58" s="151">
        <f>O17</f>
        <v>-0.32000000000000006</v>
      </c>
      <c r="P58" s="152"/>
      <c r="Q58" s="151">
        <f>O5</f>
        <v>0</v>
      </c>
      <c r="R58" s="151">
        <f>O19</f>
        <v>0</v>
      </c>
      <c r="S58" s="152"/>
      <c r="T58" s="314">
        <f>O6</f>
        <v>0</v>
      </c>
      <c r="U58" s="151">
        <f>O11</f>
        <v>0</v>
      </c>
      <c r="V58" s="314">
        <f>O18</f>
        <v>0</v>
      </c>
      <c r="W58" s="152"/>
      <c r="X58" s="151">
        <f>O7</f>
        <v>0.32000000000000006</v>
      </c>
      <c r="Y58" s="151">
        <f>O13</f>
        <v>0.72000000000000008</v>
      </c>
      <c r="Z58" s="151">
        <f>O20</f>
        <v>0.32000000000000006</v>
      </c>
      <c r="AA58" s="152"/>
      <c r="AB58" s="151">
        <f>O8</f>
        <v>0.32000000000000006</v>
      </c>
      <c r="AC58" s="151">
        <f>O14</f>
        <v>-0.36000000000000004</v>
      </c>
      <c r="AD58" s="151">
        <f>O21</f>
        <v>0.32000000000000006</v>
      </c>
    </row>
    <row r="59" spans="3:30" x14ac:dyDescent="0.35">
      <c r="C59" t="s">
        <v>232</v>
      </c>
      <c r="D59" s="140"/>
      <c r="E59" s="142">
        <f>N2</f>
        <v>0</v>
      </c>
      <c r="F59" s="143">
        <f>N9</f>
        <v>0</v>
      </c>
      <c r="G59" s="143">
        <f>N15</f>
        <v>0</v>
      </c>
      <c r="H59" s="162"/>
      <c r="I59" s="143">
        <f>N3</f>
        <v>0</v>
      </c>
      <c r="J59" s="151">
        <f>N10</f>
        <v>0</v>
      </c>
      <c r="K59" s="151">
        <f>N16</f>
        <v>0</v>
      </c>
      <c r="L59" s="152"/>
      <c r="M59" s="151">
        <f>N4</f>
        <v>-0.11500000000000002</v>
      </c>
      <c r="N59" s="151">
        <f>N12</f>
        <v>-6.0000000000000012E-2</v>
      </c>
      <c r="O59" s="151">
        <f>N17</f>
        <v>-0.05</v>
      </c>
      <c r="P59" s="152"/>
      <c r="Q59" s="151">
        <f>N5</f>
        <v>0</v>
      </c>
      <c r="R59" s="151">
        <f>N19</f>
        <v>0</v>
      </c>
      <c r="S59" s="152"/>
      <c r="T59" s="314">
        <f>N6</f>
        <v>0</v>
      </c>
      <c r="U59" s="151">
        <f>N11</f>
        <v>0</v>
      </c>
      <c r="V59" s="314">
        <f>N18</f>
        <v>0</v>
      </c>
      <c r="W59" s="152"/>
      <c r="X59" s="151">
        <f>N7</f>
        <v>0.11500000000000002</v>
      </c>
      <c r="Y59" s="151">
        <f>N13</f>
        <v>6.0000000000000012E-2</v>
      </c>
      <c r="Z59" s="151">
        <f>N20</f>
        <v>0.05</v>
      </c>
      <c r="AA59" s="152"/>
      <c r="AB59" s="151">
        <f>N8</f>
        <v>-0.11500000000000002</v>
      </c>
      <c r="AC59" s="151">
        <f>N14</f>
        <v>-6.0000000000000012E-2</v>
      </c>
      <c r="AD59" s="151">
        <f>N21</f>
        <v>-0.05</v>
      </c>
    </row>
    <row r="60" spans="3:30" x14ac:dyDescent="0.35">
      <c r="C60" t="s">
        <v>189</v>
      </c>
      <c r="D60" s="140"/>
      <c r="E60" s="142">
        <f>M2</f>
        <v>0.12</v>
      </c>
      <c r="F60" s="143">
        <f>M9</f>
        <v>0.2</v>
      </c>
      <c r="G60" s="143">
        <f>M15</f>
        <v>0.12</v>
      </c>
      <c r="H60" s="162"/>
      <c r="I60" s="143">
        <f>M3</f>
        <v>0.12</v>
      </c>
      <c r="J60" s="151">
        <f>M10</f>
        <v>0.12</v>
      </c>
      <c r="K60" s="151">
        <f>M16</f>
        <v>0.12</v>
      </c>
      <c r="L60" s="152"/>
      <c r="M60" s="151">
        <f>M4</f>
        <v>-8.0000000000000016E-2</v>
      </c>
      <c r="N60" s="151">
        <f>M12</f>
        <v>-0.2</v>
      </c>
      <c r="O60" s="151">
        <f>M17</f>
        <v>-8.0000000000000016E-2</v>
      </c>
      <c r="P60" s="152"/>
      <c r="Q60" s="151">
        <f>M5</f>
        <v>4.0000000000000008E-2</v>
      </c>
      <c r="R60" s="151">
        <f>M19</f>
        <v>4.0000000000000008E-2</v>
      </c>
      <c r="S60" s="152"/>
      <c r="T60" s="314">
        <f>M6</f>
        <v>0</v>
      </c>
      <c r="U60" s="151">
        <f>M11</f>
        <v>-4.0000000000000008E-2</v>
      </c>
      <c r="V60" s="314">
        <f>M18</f>
        <v>0</v>
      </c>
      <c r="W60" s="152"/>
      <c r="X60" s="151">
        <f>M7</f>
        <v>8.0000000000000016E-2</v>
      </c>
      <c r="Y60" s="151">
        <f>M13</f>
        <v>8.0000000000000016E-2</v>
      </c>
      <c r="Z60" s="151">
        <f>M20</f>
        <v>8.0000000000000016E-2</v>
      </c>
      <c r="AA60" s="152"/>
      <c r="AB60" s="151">
        <f>M8</f>
        <v>-8.0000000000000016E-2</v>
      </c>
      <c r="AC60" s="151">
        <f>M14</f>
        <v>0.16000000000000003</v>
      </c>
      <c r="AD60" s="151">
        <f>M21</f>
        <v>-8.0000000000000016E-2</v>
      </c>
    </row>
    <row r="61" spans="3:30" x14ac:dyDescent="0.35">
      <c r="C61" t="s">
        <v>139</v>
      </c>
      <c r="D61" s="140"/>
      <c r="E61" s="142">
        <f>L2</f>
        <v>0</v>
      </c>
      <c r="F61" s="143">
        <f>L9</f>
        <v>0</v>
      </c>
      <c r="G61" s="143">
        <f>L15</f>
        <v>0</v>
      </c>
      <c r="H61" s="162"/>
      <c r="I61" s="143">
        <f>L3</f>
        <v>0</v>
      </c>
      <c r="J61" s="151">
        <f>L10</f>
        <v>0</v>
      </c>
      <c r="K61" s="151">
        <f>L16</f>
        <v>0</v>
      </c>
      <c r="L61" s="152"/>
      <c r="M61" s="151">
        <f>L4</f>
        <v>0</v>
      </c>
      <c r="N61" s="151">
        <f>L12</f>
        <v>0</v>
      </c>
      <c r="O61" s="151">
        <f>L17</f>
        <v>0</v>
      </c>
      <c r="P61" s="152"/>
      <c r="Q61" s="151">
        <f>L5</f>
        <v>0</v>
      </c>
      <c r="R61" s="151">
        <f>L19</f>
        <v>0</v>
      </c>
      <c r="S61" s="152"/>
      <c r="T61" s="314">
        <f>L6</f>
        <v>0</v>
      </c>
      <c r="U61" s="151">
        <f>L11</f>
        <v>0</v>
      </c>
      <c r="V61" s="314">
        <f>L18</f>
        <v>0</v>
      </c>
      <c r="W61" s="152"/>
      <c r="X61" s="151">
        <f>L7</f>
        <v>0</v>
      </c>
      <c r="Y61" s="151">
        <f>L13</f>
        <v>0</v>
      </c>
      <c r="Z61" s="151">
        <f>L20</f>
        <v>0</v>
      </c>
      <c r="AA61" s="152"/>
      <c r="AB61" s="151">
        <f>L8</f>
        <v>0</v>
      </c>
      <c r="AC61" s="151">
        <f>L14</f>
        <v>0</v>
      </c>
      <c r="AD61" s="151">
        <f>L21</f>
        <v>0</v>
      </c>
    </row>
    <row r="62" spans="3:30" x14ac:dyDescent="0.35">
      <c r="C62" t="s">
        <v>244</v>
      </c>
      <c r="D62" s="140"/>
      <c r="E62" s="142">
        <f>K2</f>
        <v>-0.1</v>
      </c>
      <c r="F62" s="143">
        <f>K9</f>
        <v>-0.4</v>
      </c>
      <c r="G62" s="143">
        <f>K15</f>
        <v>-0.13999999999999999</v>
      </c>
      <c r="H62" s="162"/>
      <c r="I62" s="143">
        <f>K3</f>
        <v>-0.1</v>
      </c>
      <c r="J62" s="151">
        <f>K10</f>
        <v>-0.4</v>
      </c>
      <c r="K62" s="151">
        <f>K16</f>
        <v>-0.13999999999999999</v>
      </c>
      <c r="L62" s="152"/>
      <c r="M62" s="151">
        <f>K4</f>
        <v>-0.1</v>
      </c>
      <c r="N62" s="151">
        <f>K12</f>
        <v>-0.4</v>
      </c>
      <c r="O62" s="151">
        <f>K17</f>
        <v>-0.13999999999999999</v>
      </c>
      <c r="P62" s="152"/>
      <c r="Q62" s="151">
        <f>K5</f>
        <v>-0.1</v>
      </c>
      <c r="R62" s="151">
        <f>K19</f>
        <v>-0.13999999999999999</v>
      </c>
      <c r="S62" s="152"/>
      <c r="T62" s="314">
        <f>K6</f>
        <v>0</v>
      </c>
      <c r="U62" s="151">
        <f>K11</f>
        <v>0</v>
      </c>
      <c r="V62" s="314">
        <f>K18</f>
        <v>0</v>
      </c>
      <c r="W62" s="152"/>
      <c r="X62" s="151">
        <f>K7</f>
        <v>0.1</v>
      </c>
      <c r="Y62" s="151">
        <f>K13</f>
        <v>0.4</v>
      </c>
      <c r="Z62" s="151">
        <f>K20</f>
        <v>0.13999999999999999</v>
      </c>
      <c r="AA62" s="152"/>
      <c r="AB62" s="151">
        <f>K8</f>
        <v>0</v>
      </c>
      <c r="AC62" s="151">
        <f>K14</f>
        <v>-0.4</v>
      </c>
      <c r="AD62" s="151">
        <f>J21</f>
        <v>0</v>
      </c>
    </row>
    <row r="63" spans="3:30" x14ac:dyDescent="0.35">
      <c r="C63" t="s">
        <v>132</v>
      </c>
      <c r="D63" s="140"/>
      <c r="E63" s="142">
        <f>J2</f>
        <v>0</v>
      </c>
      <c r="F63" s="143">
        <f>J9</f>
        <v>0</v>
      </c>
      <c r="G63" s="143">
        <f>J15</f>
        <v>0</v>
      </c>
      <c r="H63" s="162"/>
      <c r="I63" s="143">
        <f>K3</f>
        <v>-0.1</v>
      </c>
      <c r="J63" s="151">
        <f>J10</f>
        <v>0</v>
      </c>
      <c r="K63" s="151">
        <f>J16</f>
        <v>0</v>
      </c>
      <c r="L63" s="152"/>
      <c r="M63" s="151">
        <f>J4</f>
        <v>0</v>
      </c>
      <c r="N63" s="151">
        <f>J12</f>
        <v>-0.1</v>
      </c>
      <c r="O63" s="151">
        <f>J17</f>
        <v>0</v>
      </c>
      <c r="P63" s="152"/>
      <c r="Q63" s="151">
        <f>J5</f>
        <v>0</v>
      </c>
      <c r="R63" s="151">
        <f>J19</f>
        <v>0</v>
      </c>
      <c r="S63" s="152"/>
      <c r="T63" s="314">
        <f>J6</f>
        <v>0</v>
      </c>
      <c r="U63" s="151">
        <f>J11</f>
        <v>-0.5</v>
      </c>
      <c r="V63" s="314">
        <f>J18</f>
        <v>0</v>
      </c>
      <c r="W63" s="152"/>
      <c r="X63" s="151">
        <f>J7</f>
        <v>0</v>
      </c>
      <c r="Y63" s="151">
        <f>J13</f>
        <v>0</v>
      </c>
      <c r="Z63" s="151">
        <f>J20</f>
        <v>0</v>
      </c>
      <c r="AA63" s="152"/>
      <c r="AB63" s="151">
        <f>J8</f>
        <v>2.0000000000000004E-2</v>
      </c>
      <c r="AC63" s="151">
        <f>J14</f>
        <v>-0.2</v>
      </c>
      <c r="AD63" s="151">
        <f>J21</f>
        <v>0</v>
      </c>
    </row>
    <row r="64" spans="3:30" x14ac:dyDescent="0.35">
      <c r="C64" t="s">
        <v>333</v>
      </c>
      <c r="D64" s="140"/>
      <c r="E64" s="142">
        <f>I2</f>
        <v>-9.0000000000000011E-2</v>
      </c>
      <c r="F64" s="143">
        <f>I9</f>
        <v>-0.05</v>
      </c>
      <c r="G64" s="143">
        <f>I15</f>
        <v>-9.0000000000000011E-2</v>
      </c>
      <c r="H64" s="162"/>
      <c r="I64" s="143">
        <f>I3</f>
        <v>-9.0000000000000011E-2</v>
      </c>
      <c r="J64" s="151">
        <f>I10</f>
        <v>-0.05</v>
      </c>
      <c r="K64" s="151">
        <f>I16</f>
        <v>-9.0000000000000011E-2</v>
      </c>
      <c r="L64" s="152"/>
      <c r="M64" s="151">
        <f>I4</f>
        <v>-0.12000000000000002</v>
      </c>
      <c r="N64" s="151">
        <f>I12</f>
        <v>-0.1</v>
      </c>
      <c r="O64" s="151">
        <f>I17</f>
        <v>-0.12000000000000002</v>
      </c>
      <c r="P64" s="152"/>
      <c r="Q64" s="151">
        <f>I5</f>
        <v>-6.0000000000000012E-2</v>
      </c>
      <c r="R64" s="151">
        <f>I19</f>
        <v>-6.0000000000000012E-2</v>
      </c>
      <c r="S64" s="152"/>
      <c r="T64" s="314">
        <f>I6</f>
        <v>0</v>
      </c>
      <c r="U64" s="151">
        <f>I11</f>
        <v>-0.05</v>
      </c>
      <c r="V64" s="314">
        <f>I18</f>
        <v>0</v>
      </c>
      <c r="W64" s="152"/>
      <c r="X64" s="151">
        <f>I7</f>
        <v>6.0000000000000012E-2</v>
      </c>
      <c r="Y64" s="151">
        <f>I13</f>
        <v>-0.05</v>
      </c>
      <c r="Z64" s="151">
        <f>I20</f>
        <v>6.0000000000000012E-2</v>
      </c>
      <c r="AA64" s="152"/>
      <c r="AB64" s="151">
        <f>I8</f>
        <v>-6.0000000000000012E-2</v>
      </c>
      <c r="AC64" s="151">
        <f>I14</f>
        <v>-0.05</v>
      </c>
      <c r="AD64" s="151">
        <f>I21</f>
        <v>-6.0000000000000012E-2</v>
      </c>
    </row>
    <row r="65" spans="3:30" x14ac:dyDescent="0.35">
      <c r="C65" t="s">
        <v>281</v>
      </c>
      <c r="D65" s="140"/>
      <c r="E65" s="142">
        <f>H2</f>
        <v>-0.35000000000000003</v>
      </c>
      <c r="F65" s="143">
        <f>H9</f>
        <v>-0.84000000000000008</v>
      </c>
      <c r="G65" s="143">
        <f>H15</f>
        <v>-0.32000000000000006</v>
      </c>
      <c r="H65" s="162"/>
      <c r="I65" s="143">
        <f>H3</f>
        <v>-0.35000000000000003</v>
      </c>
      <c r="J65" s="151">
        <f>H10</f>
        <v>-0.84000000000000008</v>
      </c>
      <c r="K65" s="151">
        <f>H16</f>
        <v>-0.32000000000000006</v>
      </c>
      <c r="L65" s="152"/>
      <c r="M65" s="151">
        <f>H4</f>
        <v>-0.35000000000000003</v>
      </c>
      <c r="N65" s="151">
        <f>H12</f>
        <v>-0.84000000000000008</v>
      </c>
      <c r="O65" s="151">
        <f>H17</f>
        <v>-0.32000000000000006</v>
      </c>
      <c r="P65" s="152"/>
      <c r="Q65" s="151">
        <f>H5</f>
        <v>-0.17500000000000002</v>
      </c>
      <c r="R65" s="151">
        <f>H19</f>
        <v>-0.16000000000000003</v>
      </c>
      <c r="S65" s="152"/>
      <c r="T65" s="314">
        <f>H6</f>
        <v>0</v>
      </c>
      <c r="U65" s="151">
        <f>H11</f>
        <v>-0.42000000000000004</v>
      </c>
      <c r="V65" s="314">
        <f>H18</f>
        <v>0</v>
      </c>
      <c r="W65" s="152"/>
      <c r="X65" s="151">
        <f>H7</f>
        <v>-0.17500000000000002</v>
      </c>
      <c r="Y65" s="151">
        <f>H13</f>
        <v>-0.42000000000000004</v>
      </c>
      <c r="Z65" s="151">
        <f>H20</f>
        <v>-0.16000000000000003</v>
      </c>
      <c r="AA65" s="152"/>
      <c r="AB65" s="151">
        <f>H8</f>
        <v>-0.17500000000000002</v>
      </c>
      <c r="AC65" s="151">
        <f>H14</f>
        <v>-0.42000000000000004</v>
      </c>
      <c r="AD65" s="151">
        <f>H21</f>
        <v>-0.16000000000000003</v>
      </c>
    </row>
    <row r="66" spans="3:30" x14ac:dyDescent="0.35">
      <c r="C66" t="s">
        <v>246</v>
      </c>
      <c r="D66" s="140"/>
      <c r="E66" s="142">
        <f>G2</f>
        <v>0</v>
      </c>
      <c r="F66" s="143">
        <f>G9</f>
        <v>0</v>
      </c>
      <c r="G66" s="143">
        <f>G15</f>
        <v>0</v>
      </c>
      <c r="H66" s="162"/>
      <c r="I66" s="143">
        <f>G3</f>
        <v>0</v>
      </c>
      <c r="J66" s="151">
        <f>G10</f>
        <v>0</v>
      </c>
      <c r="K66" s="151">
        <f>G16</f>
        <v>0</v>
      </c>
      <c r="L66" s="152"/>
      <c r="M66" s="151">
        <f>G4</f>
        <v>0</v>
      </c>
      <c r="N66" s="151">
        <f>G12</f>
        <v>0</v>
      </c>
      <c r="O66" s="151">
        <f>G17</f>
        <v>0</v>
      </c>
      <c r="P66" s="152"/>
      <c r="Q66" s="151">
        <f>G5</f>
        <v>0</v>
      </c>
      <c r="R66" s="151">
        <f>G19</f>
        <v>0</v>
      </c>
      <c r="S66" s="152"/>
      <c r="T66" s="314">
        <f>G6</f>
        <v>0</v>
      </c>
      <c r="U66" s="151">
        <f>G11</f>
        <v>0</v>
      </c>
      <c r="V66" s="314">
        <f>G18</f>
        <v>0</v>
      </c>
      <c r="W66" s="152"/>
      <c r="X66" s="151">
        <f>G7</f>
        <v>0</v>
      </c>
      <c r="Y66" s="151">
        <f>G13</f>
        <v>0</v>
      </c>
      <c r="Z66" s="151">
        <f>G20</f>
        <v>0</v>
      </c>
      <c r="AA66" s="152"/>
      <c r="AB66" s="151">
        <f>G8</f>
        <v>0</v>
      </c>
      <c r="AC66" s="151">
        <f>G14</f>
        <v>0</v>
      </c>
      <c r="AD66" s="151">
        <f>G21</f>
        <v>0</v>
      </c>
    </row>
    <row r="67" spans="3:30" x14ac:dyDescent="0.35">
      <c r="C67" t="s">
        <v>209</v>
      </c>
      <c r="D67" s="140"/>
      <c r="E67" s="142">
        <f>F2</f>
        <v>1</v>
      </c>
      <c r="F67" s="143">
        <f>F9</f>
        <v>0.60000000000000009</v>
      </c>
      <c r="G67" s="143">
        <f>F15</f>
        <v>1</v>
      </c>
      <c r="H67" s="162"/>
      <c r="I67" s="143">
        <f>F3</f>
        <v>1</v>
      </c>
      <c r="J67" s="151">
        <f>F10</f>
        <v>0.60000000000000009</v>
      </c>
      <c r="K67" s="151">
        <f>F16</f>
        <v>1</v>
      </c>
      <c r="L67" s="152"/>
      <c r="M67" s="151">
        <f>F4</f>
        <v>-1</v>
      </c>
      <c r="N67" s="151">
        <f>F12</f>
        <v>-0.60000000000000009</v>
      </c>
      <c r="O67" s="151">
        <f>F17</f>
        <v>-1</v>
      </c>
      <c r="P67" s="152"/>
      <c r="Q67" s="151">
        <f>F5</f>
        <v>-1</v>
      </c>
      <c r="R67" s="151">
        <f>F19</f>
        <v>-1</v>
      </c>
      <c r="S67" s="152"/>
      <c r="T67" s="314">
        <f>F6</f>
        <v>0</v>
      </c>
      <c r="U67" s="151">
        <f>F11</f>
        <v>-0.30000000000000004</v>
      </c>
      <c r="V67" s="314">
        <f>F18</f>
        <v>0</v>
      </c>
      <c r="W67" s="152"/>
      <c r="X67" s="151">
        <f>F7</f>
        <v>-1</v>
      </c>
      <c r="Y67" s="151">
        <f>F13</f>
        <v>-0.30000000000000004</v>
      </c>
      <c r="Z67" s="151">
        <f>F20</f>
        <v>-1</v>
      </c>
      <c r="AA67" s="152"/>
      <c r="AB67" s="151">
        <f>F8</f>
        <v>-2</v>
      </c>
      <c r="AC67" s="151">
        <f>F14</f>
        <v>-0.30000000000000004</v>
      </c>
      <c r="AD67" s="151">
        <f>F21</f>
        <v>-2</v>
      </c>
    </row>
    <row r="68" spans="3:30" x14ac:dyDescent="0.35">
      <c r="E68" s="141" t="s">
        <v>241</v>
      </c>
      <c r="F68" s="141" t="s">
        <v>242</v>
      </c>
      <c r="G68" s="141" t="s">
        <v>243</v>
      </c>
      <c r="H68" s="120" t="s">
        <v>245</v>
      </c>
      <c r="I68" s="144" t="s">
        <v>241</v>
      </c>
      <c r="J68" s="144" t="s">
        <v>242</v>
      </c>
      <c r="K68" s="144" t="s">
        <v>243</v>
      </c>
      <c r="L68" s="148" t="s">
        <v>187</v>
      </c>
      <c r="M68" s="144" t="s">
        <v>241</v>
      </c>
      <c r="N68" s="144" t="s">
        <v>242</v>
      </c>
      <c r="O68" s="144" t="s">
        <v>243</v>
      </c>
      <c r="P68" s="148" t="s">
        <v>187</v>
      </c>
      <c r="Q68" s="144" t="s">
        <v>241</v>
      </c>
      <c r="R68" s="144" t="s">
        <v>243</v>
      </c>
      <c r="S68" s="148" t="s">
        <v>187</v>
      </c>
      <c r="T68" s="144" t="s">
        <v>241</v>
      </c>
      <c r="U68" s="144" t="s">
        <v>242</v>
      </c>
      <c r="V68" s="144" t="s">
        <v>243</v>
      </c>
      <c r="W68" s="148" t="s">
        <v>187</v>
      </c>
      <c r="X68" s="144" t="s">
        <v>241</v>
      </c>
      <c r="Y68" s="144" t="s">
        <v>242</v>
      </c>
      <c r="Z68" s="144" t="s">
        <v>243</v>
      </c>
      <c r="AA68" s="148" t="s">
        <v>187</v>
      </c>
      <c r="AB68" s="149" t="s">
        <v>241</v>
      </c>
      <c r="AC68" s="149" t="s">
        <v>242</v>
      </c>
      <c r="AD68" s="149" t="s">
        <v>243</v>
      </c>
    </row>
    <row r="69" spans="3:30" x14ac:dyDescent="0.35">
      <c r="E69" s="145"/>
      <c r="H69" s="145"/>
      <c r="I69" s="145"/>
      <c r="L69" s="145"/>
      <c r="M69" s="145"/>
      <c r="P69" s="145"/>
      <c r="Q69" s="145"/>
      <c r="S69" s="145"/>
      <c r="T69" s="145"/>
      <c r="W69" s="145"/>
      <c r="X69" s="145"/>
      <c r="AA69" s="145"/>
      <c r="AC69" s="150"/>
    </row>
    <row r="70" spans="3:30" x14ac:dyDescent="0.35">
      <c r="E70" s="166"/>
    </row>
  </sheetData>
  <mergeCells count="19">
    <mergeCell ref="C42:C48"/>
    <mergeCell ref="C2:C8"/>
    <mergeCell ref="C9:C14"/>
    <mergeCell ref="C15:C21"/>
    <mergeCell ref="C29:C35"/>
    <mergeCell ref="C36:C41"/>
    <mergeCell ref="C28:E28"/>
    <mergeCell ref="C27:D27"/>
    <mergeCell ref="F27:F28"/>
    <mergeCell ref="G27:G28"/>
    <mergeCell ref="H27:H28"/>
    <mergeCell ref="I27:I28"/>
    <mergeCell ref="J27:J28"/>
    <mergeCell ref="P27:P28"/>
    <mergeCell ref="K27:K28"/>
    <mergeCell ref="L27:L28"/>
    <mergeCell ref="M27:M28"/>
    <mergeCell ref="N27:N28"/>
    <mergeCell ref="O27:O28"/>
  </mergeCells>
  <pageMargins left="0.7" right="0.7" top="0.75" bottom="0.75" header="0.3" footer="0.3"/>
  <pageSetup paperSize="8" scale="6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J36:W50"/>
  <sheetViews>
    <sheetView showGridLines="0" view="pageLayout" topLeftCell="A37" zoomScale="50" zoomScaleNormal="91" zoomScaleSheetLayoutView="67" zoomScalePageLayoutView="50" workbookViewId="0">
      <selection activeCell="T51" sqref="A19:T51"/>
    </sheetView>
  </sheetViews>
  <sheetFormatPr defaultRowHeight="14.5" x14ac:dyDescent="0.35"/>
  <sheetData>
    <row r="36" spans="23:23" x14ac:dyDescent="0.35">
      <c r="W36" s="80"/>
    </row>
    <row r="50" spans="10:10" ht="26" x14ac:dyDescent="0.6">
      <c r="J50" s="517" t="str">
        <f>'Impact Form'!D4</f>
        <v>Example Site</v>
      </c>
    </row>
  </sheetData>
  <pageMargins left="0.7" right="0.7" top="0.75" bottom="0.75" header="0.3" footer="0.3"/>
  <pageSetup paperSize="9" scale="64" orientation="landscape" r:id="rId1"/>
  <headerFooter>
    <oddHeader>&amp;C&amp;"-,Bold"&amp;18Summary of potential negative impacts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Instructions</vt:lpstr>
      <vt:lpstr>Impact Form</vt:lpstr>
      <vt:lpstr>Impact score</vt:lpstr>
      <vt:lpstr>Indicator weighting</vt:lpstr>
      <vt:lpstr>Function weighting</vt:lpstr>
      <vt:lpstr>Dashboard</vt:lpstr>
    </vt:vector>
  </TitlesOfParts>
  <Company>Aurecon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Braid</dc:creator>
  <cp:lastModifiedBy>Sam Braid</cp:lastModifiedBy>
  <cp:lastPrinted>2013-07-28T09:47:41Z</cp:lastPrinted>
  <dcterms:created xsi:type="dcterms:W3CDTF">2013-01-14T09:44:27Z</dcterms:created>
  <dcterms:modified xsi:type="dcterms:W3CDTF">2016-01-29T07:50:54Z</dcterms:modified>
</cp:coreProperties>
</file>